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\\fs2\Share2\03_Javno_zdravstvo\03-07_Zajednicki\Cerovečki_I\HZSLj\2023\Preliminarni podaci\"/>
    </mc:Choice>
  </mc:AlternateContent>
  <xr:revisionPtr revIDLastSave="0" documentId="13_ncr:1_{3D06A02C-1982-4114-A294-465F61D28682}" xr6:coauthVersionLast="36" xr6:coauthVersionMax="36" xr10:uidLastSave="{00000000-0000-0000-0000-000000000000}"/>
  <bookViews>
    <workbookView xWindow="0" yWindow="0" windowWidth="28800" windowHeight="11535" xr2:uid="{00000000-000D-0000-FFFF-FFFF00000000}"/>
  </bookViews>
  <sheets>
    <sheet name="tab1" sheetId="1" r:id="rId1"/>
  </sheets>
  <definedNames>
    <definedName name="_xlnm._FilterDatabase" localSheetId="0" hidden="1">'tab1'!$B$1:$B$295</definedName>
    <definedName name="DOBNE">#REF!</definedName>
    <definedName name="županij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" i="1" l="1"/>
  <c r="D123" i="1"/>
  <c r="C143" i="1" l="1"/>
  <c r="D143" i="1"/>
  <c r="E143" i="1"/>
  <c r="F143" i="1"/>
  <c r="H143" i="1"/>
  <c r="B143" i="1"/>
  <c r="D71" i="1"/>
  <c r="C149" i="1"/>
  <c r="E149" i="1"/>
  <c r="B149" i="1"/>
  <c r="C147" i="1"/>
  <c r="E147" i="1"/>
  <c r="B147" i="1"/>
  <c r="C141" i="1"/>
  <c r="D141" i="1"/>
  <c r="E141" i="1"/>
  <c r="F141" i="1"/>
  <c r="H141" i="1"/>
  <c r="B141" i="1"/>
  <c r="C137" i="1"/>
  <c r="D137" i="1"/>
  <c r="E137" i="1"/>
  <c r="F137" i="1"/>
  <c r="H137" i="1"/>
  <c r="B137" i="1"/>
  <c r="C135" i="1"/>
  <c r="D135" i="1"/>
  <c r="E135" i="1"/>
  <c r="F135" i="1"/>
  <c r="H135" i="1"/>
  <c r="B135" i="1"/>
  <c r="C131" i="1"/>
  <c r="D131" i="1"/>
  <c r="F131" i="1"/>
  <c r="G131" i="1"/>
  <c r="H131" i="1"/>
  <c r="B131" i="1"/>
  <c r="C129" i="1"/>
  <c r="D129" i="1"/>
  <c r="F129" i="1"/>
  <c r="G129" i="1"/>
  <c r="H129" i="1"/>
  <c r="B129" i="1"/>
  <c r="C125" i="1"/>
  <c r="E125" i="1"/>
  <c r="B125" i="1"/>
  <c r="C123" i="1"/>
  <c r="E123" i="1"/>
  <c r="B123" i="1"/>
  <c r="C119" i="1"/>
  <c r="D119" i="1"/>
  <c r="E119" i="1"/>
  <c r="B119" i="1"/>
  <c r="C117" i="1"/>
  <c r="D117" i="1"/>
  <c r="E117" i="1"/>
  <c r="B117" i="1"/>
  <c r="C113" i="1"/>
  <c r="D113" i="1"/>
  <c r="E113" i="1"/>
  <c r="G113" i="1"/>
  <c r="H113" i="1"/>
  <c r="B113" i="1"/>
  <c r="C111" i="1"/>
  <c r="D111" i="1"/>
  <c r="E111" i="1"/>
  <c r="G111" i="1"/>
  <c r="H111" i="1"/>
  <c r="B111" i="1"/>
  <c r="C107" i="1"/>
  <c r="D107" i="1"/>
  <c r="E107" i="1"/>
  <c r="H107" i="1"/>
  <c r="B107" i="1"/>
  <c r="C105" i="1"/>
  <c r="D105" i="1"/>
  <c r="E105" i="1"/>
  <c r="H105" i="1"/>
  <c r="B105" i="1"/>
  <c r="C101" i="1"/>
  <c r="D101" i="1"/>
  <c r="E101" i="1"/>
  <c r="H101" i="1"/>
  <c r="B101" i="1"/>
  <c r="C99" i="1"/>
  <c r="D99" i="1"/>
  <c r="E99" i="1"/>
  <c r="H99" i="1"/>
  <c r="B99" i="1"/>
  <c r="C95" i="1"/>
  <c r="D95" i="1"/>
  <c r="E95" i="1"/>
  <c r="H95" i="1"/>
  <c r="B95" i="1"/>
  <c r="C93" i="1"/>
  <c r="D93" i="1"/>
  <c r="E93" i="1"/>
  <c r="H93" i="1"/>
  <c r="B93" i="1"/>
  <c r="C89" i="1"/>
  <c r="E89" i="1"/>
  <c r="B89" i="1"/>
  <c r="C87" i="1"/>
  <c r="D87" i="1"/>
  <c r="E87" i="1"/>
  <c r="B87" i="1"/>
  <c r="C83" i="1"/>
  <c r="E83" i="1"/>
  <c r="F83" i="1"/>
  <c r="B83" i="1"/>
  <c r="C81" i="1"/>
  <c r="E81" i="1"/>
  <c r="F81" i="1"/>
  <c r="B81" i="1"/>
  <c r="C77" i="1"/>
  <c r="D77" i="1"/>
  <c r="F77" i="1"/>
  <c r="G77" i="1"/>
  <c r="H77" i="1"/>
  <c r="B77" i="1"/>
  <c r="C75" i="1"/>
  <c r="D75" i="1"/>
  <c r="F75" i="1"/>
  <c r="G75" i="1"/>
  <c r="H75" i="1"/>
  <c r="B75" i="1"/>
  <c r="C71" i="1"/>
  <c r="E71" i="1"/>
  <c r="H71" i="1"/>
  <c r="B71" i="1"/>
  <c r="C69" i="1"/>
  <c r="D69" i="1"/>
  <c r="E69" i="1"/>
  <c r="H69" i="1"/>
  <c r="B69" i="1"/>
  <c r="C65" i="1"/>
  <c r="E65" i="1"/>
  <c r="B65" i="1"/>
  <c r="C63" i="1"/>
  <c r="E63" i="1"/>
  <c r="B63" i="1"/>
  <c r="C59" i="1"/>
  <c r="D59" i="1"/>
  <c r="E59" i="1"/>
  <c r="H59" i="1"/>
  <c r="B59" i="1"/>
  <c r="C57" i="1"/>
  <c r="D57" i="1"/>
  <c r="E57" i="1"/>
  <c r="H57" i="1"/>
  <c r="B57" i="1"/>
  <c r="C53" i="1"/>
  <c r="D53" i="1"/>
  <c r="E53" i="1"/>
  <c r="H53" i="1"/>
  <c r="B53" i="1"/>
  <c r="C51" i="1"/>
  <c r="D51" i="1"/>
  <c r="E51" i="1"/>
  <c r="H51" i="1"/>
  <c r="B51" i="1"/>
  <c r="C47" i="1"/>
  <c r="D47" i="1"/>
  <c r="E47" i="1"/>
  <c r="H47" i="1"/>
  <c r="B47" i="1"/>
  <c r="C45" i="1"/>
  <c r="D45" i="1"/>
  <c r="E45" i="1"/>
  <c r="H45" i="1"/>
  <c r="B45" i="1"/>
  <c r="C41" i="1"/>
  <c r="D41" i="1"/>
  <c r="E41" i="1"/>
  <c r="G41" i="1"/>
  <c r="H41" i="1"/>
  <c r="B41" i="1"/>
  <c r="C39" i="1"/>
  <c r="D39" i="1"/>
  <c r="E39" i="1"/>
  <c r="G39" i="1"/>
  <c r="H39" i="1"/>
  <c r="B39" i="1"/>
  <c r="C35" i="1"/>
  <c r="D35" i="1"/>
  <c r="H35" i="1"/>
  <c r="B35" i="1"/>
  <c r="C33" i="1"/>
  <c r="D33" i="1"/>
  <c r="H33" i="1"/>
  <c r="B33" i="1"/>
  <c r="C29" i="1"/>
  <c r="D29" i="1"/>
  <c r="G29" i="1"/>
  <c r="H29" i="1"/>
  <c r="B29" i="1"/>
  <c r="C27" i="1"/>
  <c r="D27" i="1"/>
  <c r="G27" i="1"/>
  <c r="H27" i="1"/>
  <c r="B27" i="1"/>
  <c r="C23" i="1"/>
  <c r="D23" i="1"/>
  <c r="E23" i="1"/>
  <c r="F23" i="1"/>
  <c r="G23" i="1"/>
  <c r="H23" i="1"/>
  <c r="B23" i="1"/>
  <c r="C21" i="1"/>
  <c r="D21" i="1"/>
  <c r="E21" i="1"/>
  <c r="F21" i="1"/>
  <c r="G21" i="1"/>
  <c r="H21" i="1"/>
  <c r="B21" i="1"/>
</calcChain>
</file>

<file path=xl/sharedStrings.xml><?xml version="1.0" encoding="utf-8"?>
<sst xmlns="http://schemas.openxmlformats.org/spreadsheetml/2006/main" count="170" uniqueCount="62">
  <si>
    <t xml:space="preserve">Tablica 1 RAD STACIONARNIH USTANOVA U HRVATSKOJ </t>
  </si>
  <si>
    <t xml:space="preserve"> </t>
  </si>
  <si>
    <t>(STACIONARNI ODJELI)</t>
  </si>
  <si>
    <t>Županija</t>
  </si>
  <si>
    <t>Sveukupno</t>
  </si>
  <si>
    <t>Liječenje akutnih bolesnika</t>
  </si>
  <si>
    <t>Liječenje subakutnih</t>
  </si>
  <si>
    <t>Opće bolnice</t>
  </si>
  <si>
    <t>Stacionari i</t>
  </si>
  <si>
    <t>KBC,</t>
  </si>
  <si>
    <t xml:space="preserve">Specijalne </t>
  </si>
  <si>
    <t>i kroničnih bolesnika</t>
  </si>
  <si>
    <t>izvanbolnička</t>
  </si>
  <si>
    <t>kliničke bolnice</t>
  </si>
  <si>
    <t>bolnice</t>
  </si>
  <si>
    <t>rodilišta</t>
  </si>
  <si>
    <t>i klinike</t>
  </si>
  <si>
    <t>lječilišta</t>
  </si>
  <si>
    <t xml:space="preserve">ulaze djelatnosti: </t>
  </si>
  <si>
    <t>ulaze djelatnosti:</t>
  </si>
  <si>
    <t>hospicij</t>
  </si>
  <si>
    <t>od 3010000 do 3190200</t>
  </si>
  <si>
    <t>od 3910000 do 3960000</t>
  </si>
  <si>
    <t>rezultati popisa  2021.g.</t>
  </si>
  <si>
    <t>Akutne djelatnosti</t>
  </si>
  <si>
    <t>Kronične djelatnosti</t>
  </si>
  <si>
    <t>Stacionari domova zdravlja</t>
  </si>
  <si>
    <t>KBC, kliničke bol. i klinike</t>
  </si>
  <si>
    <t>Specijalne bol., lječilišta i hospicij</t>
  </si>
  <si>
    <t>HRVATSKA</t>
  </si>
  <si>
    <t>Broj doktora</t>
  </si>
  <si>
    <t>Grad Zagreb</t>
  </si>
  <si>
    <t>Zagrebačka županija</t>
  </si>
  <si>
    <t>Krapinsko-zagorska županija</t>
  </si>
  <si>
    <t>Sisačko-moslavačka županija</t>
  </si>
  <si>
    <t>Karlovačka županija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</si>
  <si>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</si>
  <si>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</si>
  <si>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</si>
  <si>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</si>
  <si>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</si>
  <si>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</si>
  <si>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</si>
  <si>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</si>
  <si>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</si>
  <si>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</si>
  <si>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</si>
  <si>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</si>
  <si>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</si>
  <si>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</si>
  <si>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 xml:space="preserve">Dubrovačko-neretvanska županija </t>
  </si>
  <si>
    <t>Međimurska županija</t>
  </si>
  <si>
    <r>
      <t>2700000,2800000,</t>
    </r>
    <r>
      <rPr>
        <sz val="12"/>
        <color indexed="10"/>
        <rFont val="Arial"/>
        <family val="2"/>
        <charset val="238"/>
      </rPr>
      <t>3210000</t>
    </r>
  </si>
  <si>
    <t>Inpatient health facilities, Croatia 2023</t>
  </si>
  <si>
    <t>Ugovoreni broj postelja</t>
  </si>
  <si>
    <t>Ukupni broj postelja na 1000 stanovnika</t>
  </si>
  <si>
    <t>Ukupni broj postelja</t>
  </si>
  <si>
    <t>Ukupni broj postelja po jednom doktoru</t>
  </si>
  <si>
    <t>Stanovništvo: Državni zavod za statistiku Republike Hrvatske, procjena stanovništva, baza podataka, 31.12. (ukupno 3.850.894 stanovnika)</t>
  </si>
  <si>
    <t>Izvor podataka:  Hrvatski zavod za javno zdravstvo, Godišnje izvješće o radu stacionarne zdravstvene ustanove 2023.g. (stacionarne djelatnosti)</t>
  </si>
  <si>
    <t>Tablica 1 POSTELJNI KAPACITETI U  STACIONARNIM USTANOVAMA U HRVATSKOJ u 2023. godini (stanje 31. prosinca)</t>
  </si>
  <si>
    <t>PRELIMINARNI PODACI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</si>
</sst>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sz val="12"/>
      <color rgb="FFFF0000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Fill="1"/>
    <xf numFmtId="0" fontId="2" fillId="0" borderId="0" xfId="1" applyFont="1"/>
    <xf numFmtId="0" fontId="3" fillId="0" borderId="0" xfId="1" applyFont="1" applyFill="1"/>
    <xf numFmtId="0" fontId="3" fillId="0" borderId="0" xfId="1" applyFont="1"/>
    <xf numFmtId="0" fontId="3" fillId="0" borderId="0" xfId="1" applyFont="1" applyAlignment="1">
      <alignment horizontal="right"/>
    </xf>
    <xf numFmtId="0" fontId="5" fillId="0" borderId="0" xfId="1" applyFont="1"/>
    <xf numFmtId="0" fontId="2" fillId="0" borderId="0" xfId="1" applyFont="1" applyAlignment="1">
      <alignment horizontal="center"/>
    </xf>
    <xf numFmtId="0" fontId="6" fillId="0" borderId="0" xfId="1" applyFont="1" applyFill="1"/>
    <xf numFmtId="3" fontId="2" fillId="0" borderId="0" xfId="1" applyNumberFormat="1" applyFont="1" applyFill="1" applyAlignment="1">
      <alignment horizontal="left"/>
    </xf>
    <xf numFmtId="0" fontId="3" fillId="0" borderId="0" xfId="1" applyFont="1" applyFill="1" applyBorder="1"/>
    <xf numFmtId="3" fontId="3" fillId="0" borderId="0" xfId="1" applyNumberFormat="1" applyFont="1" applyFill="1"/>
    <xf numFmtId="2" fontId="3" fillId="0" borderId="0" xfId="1" applyNumberFormat="1" applyFont="1" applyFill="1"/>
    <xf numFmtId="1" fontId="3" fillId="0" borderId="0" xfId="1" applyNumberFormat="1" applyFont="1" applyFill="1"/>
    <xf numFmtId="0" fontId="2" fillId="0" borderId="0" xfId="1" applyFont="1" applyFill="1" applyBorder="1"/>
    <xf numFmtId="3" fontId="3" fillId="0" borderId="0" xfId="1" applyNumberFormat="1" applyFont="1"/>
    <xf numFmtId="3" fontId="3" fillId="0" borderId="0" xfId="1" applyNumberFormat="1" applyFont="1" applyFill="1" applyBorder="1"/>
    <xf numFmtId="1" fontId="3" fillId="0" borderId="0" xfId="1" applyNumberFormat="1" applyFont="1"/>
    <xf numFmtId="1" fontId="3" fillId="0" borderId="0" xfId="1" applyNumberFormat="1" applyFont="1" applyAlignment="1">
      <alignment horizontal="right"/>
    </xf>
    <xf numFmtId="1" fontId="3" fillId="0" borderId="0" xfId="1" applyNumberFormat="1" applyFont="1" applyFill="1" applyAlignment="1">
      <alignment horizontal="right"/>
    </xf>
    <xf numFmtId="1" fontId="3" fillId="0" borderId="0" xfId="1" applyNumberFormat="1" applyFont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1" applyFont="1" applyBorder="1"/>
    <xf numFmtId="2" fontId="3" fillId="0" borderId="0" xfId="1" applyNumberFormat="1" applyFont="1"/>
    <xf numFmtId="1" fontId="3" fillId="0" borderId="0" xfId="1" applyNumberFormat="1" applyFont="1" applyFill="1" applyBorder="1"/>
    <xf numFmtId="1" fontId="3" fillId="0" borderId="0" xfId="1" applyNumberFormat="1" applyFont="1" applyBorder="1"/>
    <xf numFmtId="1" fontId="2" fillId="0" borderId="0" xfId="1" applyNumberFormat="1" applyFont="1" applyFill="1"/>
    <xf numFmtId="1" fontId="5" fillId="0" borderId="0" xfId="1" applyNumberFormat="1" applyFont="1" applyFill="1"/>
    <xf numFmtId="1" fontId="5" fillId="0" borderId="0" xfId="1" applyNumberFormat="1" applyFont="1"/>
    <xf numFmtId="0" fontId="5" fillId="0" borderId="0" xfId="1" applyFont="1" applyFill="1" applyBorder="1"/>
    <xf numFmtId="0" fontId="5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wrapText="1"/>
    </xf>
    <xf numFmtId="0" fontId="7" fillId="0" borderId="0" xfId="1" applyFont="1" applyFill="1" applyAlignment="1">
      <alignment horizontal="left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95"/>
  <sheetViews>
    <sheetView tabSelected="1" topLeftCell="A13" zoomScaleNormal="100" workbookViewId="0">
      <pane ySplit="5" topLeftCell="A108" activePane="bottomLeft" state="frozen"/>
      <selection activeCell="A13" sqref="A13"/>
      <selection pane="bottomLeft" activeCell="J18" sqref="J18"/>
    </sheetView>
  </sheetViews>
  <sheetFormatPr defaultRowHeight="15" x14ac:dyDescent="0.2"/>
  <cols>
    <col min="1" max="1" width="41.7109375" style="3" customWidth="1"/>
    <col min="2" max="2" width="13.85546875" style="3" customWidth="1"/>
    <col min="3" max="3" width="19.28515625" style="4" customWidth="1"/>
    <col min="4" max="4" width="15.28515625" style="4" customWidth="1"/>
    <col min="5" max="5" width="11.28515625" style="4" customWidth="1"/>
    <col min="6" max="6" width="12.85546875" style="4" customWidth="1"/>
    <col min="7" max="7" width="11.28515625" style="4" customWidth="1"/>
    <col min="8" max="8" width="19.140625" style="4" customWidth="1"/>
    <col min="9" max="220" width="9.140625" style="4"/>
    <col min="221" max="221" width="28.42578125" style="4" customWidth="1"/>
    <col min="222" max="222" width="9.140625" style="4" customWidth="1"/>
    <col min="223" max="223" width="19.28515625" style="4" customWidth="1"/>
    <col min="224" max="224" width="15.28515625" style="4" customWidth="1"/>
    <col min="225" max="226" width="11.28515625" style="4" customWidth="1"/>
    <col min="227" max="227" width="12.7109375" style="4" customWidth="1"/>
    <col min="228" max="228" width="8.7109375" style="4" customWidth="1"/>
    <col min="229" max="229" width="9.5703125" style="4" customWidth="1"/>
    <col min="230" max="476" width="9.140625" style="4"/>
    <col min="477" max="477" width="28.42578125" style="4" customWidth="1"/>
    <col min="478" max="478" width="9.140625" style="4" customWidth="1"/>
    <col min="479" max="479" width="19.28515625" style="4" customWidth="1"/>
    <col min="480" max="480" width="15.28515625" style="4" customWidth="1"/>
    <col min="481" max="482" width="11.28515625" style="4" customWidth="1"/>
    <col min="483" max="483" width="12.7109375" style="4" customWidth="1"/>
    <col min="484" max="484" width="8.7109375" style="4" customWidth="1"/>
    <col min="485" max="485" width="9.5703125" style="4" customWidth="1"/>
    <col min="486" max="732" width="9.140625" style="4"/>
    <col min="733" max="733" width="28.42578125" style="4" customWidth="1"/>
    <col min="734" max="734" width="9.140625" style="4" customWidth="1"/>
    <col min="735" max="735" width="19.28515625" style="4" customWidth="1"/>
    <col min="736" max="736" width="15.28515625" style="4" customWidth="1"/>
    <col min="737" max="738" width="11.28515625" style="4" customWidth="1"/>
    <col min="739" max="739" width="12.7109375" style="4" customWidth="1"/>
    <col min="740" max="740" width="8.7109375" style="4" customWidth="1"/>
    <col min="741" max="741" width="9.5703125" style="4" customWidth="1"/>
    <col min="742" max="988" width="9.140625" style="4"/>
    <col min="989" max="989" width="28.42578125" style="4" customWidth="1"/>
    <col min="990" max="990" width="9.140625" style="4" customWidth="1"/>
    <col min="991" max="991" width="19.28515625" style="4" customWidth="1"/>
    <col min="992" max="992" width="15.28515625" style="4" customWidth="1"/>
    <col min="993" max="994" width="11.28515625" style="4" customWidth="1"/>
    <col min="995" max="995" width="12.7109375" style="4" customWidth="1"/>
    <col min="996" max="996" width="8.7109375" style="4" customWidth="1"/>
    <col min="997" max="997" width="9.5703125" style="4" customWidth="1"/>
    <col min="998" max="1244" width="9.140625" style="4"/>
    <col min="1245" max="1245" width="28.42578125" style="4" customWidth="1"/>
    <col min="1246" max="1246" width="9.140625" style="4" customWidth="1"/>
    <col min="1247" max="1247" width="19.28515625" style="4" customWidth="1"/>
    <col min="1248" max="1248" width="15.28515625" style="4" customWidth="1"/>
    <col min="1249" max="1250" width="11.28515625" style="4" customWidth="1"/>
    <col min="1251" max="1251" width="12.7109375" style="4" customWidth="1"/>
    <col min="1252" max="1252" width="8.7109375" style="4" customWidth="1"/>
    <col min="1253" max="1253" width="9.5703125" style="4" customWidth="1"/>
    <col min="1254" max="1500" width="9.140625" style="4"/>
    <col min="1501" max="1501" width="28.42578125" style="4" customWidth="1"/>
    <col min="1502" max="1502" width="9.140625" style="4" customWidth="1"/>
    <col min="1503" max="1503" width="19.28515625" style="4" customWidth="1"/>
    <col min="1504" max="1504" width="15.28515625" style="4" customWidth="1"/>
    <col min="1505" max="1506" width="11.28515625" style="4" customWidth="1"/>
    <col min="1507" max="1507" width="12.7109375" style="4" customWidth="1"/>
    <col min="1508" max="1508" width="8.7109375" style="4" customWidth="1"/>
    <col min="1509" max="1509" width="9.5703125" style="4" customWidth="1"/>
    <col min="1510" max="1756" width="9.140625" style="4"/>
    <col min="1757" max="1757" width="28.42578125" style="4" customWidth="1"/>
    <col min="1758" max="1758" width="9.140625" style="4" customWidth="1"/>
    <col min="1759" max="1759" width="19.28515625" style="4" customWidth="1"/>
    <col min="1760" max="1760" width="15.28515625" style="4" customWidth="1"/>
    <col min="1761" max="1762" width="11.28515625" style="4" customWidth="1"/>
    <col min="1763" max="1763" width="12.7109375" style="4" customWidth="1"/>
    <col min="1764" max="1764" width="8.7109375" style="4" customWidth="1"/>
    <col min="1765" max="1765" width="9.5703125" style="4" customWidth="1"/>
    <col min="1766" max="2012" width="9.140625" style="4"/>
    <col min="2013" max="2013" width="28.42578125" style="4" customWidth="1"/>
    <col min="2014" max="2014" width="9.140625" style="4" customWidth="1"/>
    <col min="2015" max="2015" width="19.28515625" style="4" customWidth="1"/>
    <col min="2016" max="2016" width="15.28515625" style="4" customWidth="1"/>
    <col min="2017" max="2018" width="11.28515625" style="4" customWidth="1"/>
    <col min="2019" max="2019" width="12.7109375" style="4" customWidth="1"/>
    <col min="2020" max="2020" width="8.7109375" style="4" customWidth="1"/>
    <col min="2021" max="2021" width="9.5703125" style="4" customWidth="1"/>
    <col min="2022" max="2268" width="9.140625" style="4"/>
    <col min="2269" max="2269" width="28.42578125" style="4" customWidth="1"/>
    <col min="2270" max="2270" width="9.140625" style="4" customWidth="1"/>
    <col min="2271" max="2271" width="19.28515625" style="4" customWidth="1"/>
    <col min="2272" max="2272" width="15.28515625" style="4" customWidth="1"/>
    <col min="2273" max="2274" width="11.28515625" style="4" customWidth="1"/>
    <col min="2275" max="2275" width="12.7109375" style="4" customWidth="1"/>
    <col min="2276" max="2276" width="8.7109375" style="4" customWidth="1"/>
    <col min="2277" max="2277" width="9.5703125" style="4" customWidth="1"/>
    <col min="2278" max="2524" width="9.140625" style="4"/>
    <col min="2525" max="2525" width="28.42578125" style="4" customWidth="1"/>
    <col min="2526" max="2526" width="9.140625" style="4" customWidth="1"/>
    <col min="2527" max="2527" width="19.28515625" style="4" customWidth="1"/>
    <col min="2528" max="2528" width="15.28515625" style="4" customWidth="1"/>
    <col min="2529" max="2530" width="11.28515625" style="4" customWidth="1"/>
    <col min="2531" max="2531" width="12.7109375" style="4" customWidth="1"/>
    <col min="2532" max="2532" width="8.7109375" style="4" customWidth="1"/>
    <col min="2533" max="2533" width="9.5703125" style="4" customWidth="1"/>
    <col min="2534" max="2780" width="9.140625" style="4"/>
    <col min="2781" max="2781" width="28.42578125" style="4" customWidth="1"/>
    <col min="2782" max="2782" width="9.140625" style="4" customWidth="1"/>
    <col min="2783" max="2783" width="19.28515625" style="4" customWidth="1"/>
    <col min="2784" max="2784" width="15.28515625" style="4" customWidth="1"/>
    <col min="2785" max="2786" width="11.28515625" style="4" customWidth="1"/>
    <col min="2787" max="2787" width="12.7109375" style="4" customWidth="1"/>
    <col min="2788" max="2788" width="8.7109375" style="4" customWidth="1"/>
    <col min="2789" max="2789" width="9.5703125" style="4" customWidth="1"/>
    <col min="2790" max="3036" width="9.140625" style="4"/>
    <col min="3037" max="3037" width="28.42578125" style="4" customWidth="1"/>
    <col min="3038" max="3038" width="9.140625" style="4" customWidth="1"/>
    <col min="3039" max="3039" width="19.28515625" style="4" customWidth="1"/>
    <col min="3040" max="3040" width="15.28515625" style="4" customWidth="1"/>
    <col min="3041" max="3042" width="11.28515625" style="4" customWidth="1"/>
    <col min="3043" max="3043" width="12.7109375" style="4" customWidth="1"/>
    <col min="3044" max="3044" width="8.7109375" style="4" customWidth="1"/>
    <col min="3045" max="3045" width="9.5703125" style="4" customWidth="1"/>
    <col min="3046" max="3292" width="9.140625" style="4"/>
    <col min="3293" max="3293" width="28.42578125" style="4" customWidth="1"/>
    <col min="3294" max="3294" width="9.140625" style="4" customWidth="1"/>
    <col min="3295" max="3295" width="19.28515625" style="4" customWidth="1"/>
    <col min="3296" max="3296" width="15.28515625" style="4" customWidth="1"/>
    <col min="3297" max="3298" width="11.28515625" style="4" customWidth="1"/>
    <col min="3299" max="3299" width="12.7109375" style="4" customWidth="1"/>
    <col min="3300" max="3300" width="8.7109375" style="4" customWidth="1"/>
    <col min="3301" max="3301" width="9.5703125" style="4" customWidth="1"/>
    <col min="3302" max="3548" width="9.140625" style="4"/>
    <col min="3549" max="3549" width="28.42578125" style="4" customWidth="1"/>
    <col min="3550" max="3550" width="9.140625" style="4" customWidth="1"/>
    <col min="3551" max="3551" width="19.28515625" style="4" customWidth="1"/>
    <col min="3552" max="3552" width="15.28515625" style="4" customWidth="1"/>
    <col min="3553" max="3554" width="11.28515625" style="4" customWidth="1"/>
    <col min="3555" max="3555" width="12.7109375" style="4" customWidth="1"/>
    <col min="3556" max="3556" width="8.7109375" style="4" customWidth="1"/>
    <col min="3557" max="3557" width="9.5703125" style="4" customWidth="1"/>
    <col min="3558" max="3804" width="9.140625" style="4"/>
    <col min="3805" max="3805" width="28.42578125" style="4" customWidth="1"/>
    <col min="3806" max="3806" width="9.140625" style="4" customWidth="1"/>
    <col min="3807" max="3807" width="19.28515625" style="4" customWidth="1"/>
    <col min="3808" max="3808" width="15.28515625" style="4" customWidth="1"/>
    <col min="3809" max="3810" width="11.28515625" style="4" customWidth="1"/>
    <col min="3811" max="3811" width="12.7109375" style="4" customWidth="1"/>
    <col min="3812" max="3812" width="8.7109375" style="4" customWidth="1"/>
    <col min="3813" max="3813" width="9.5703125" style="4" customWidth="1"/>
    <col min="3814" max="4060" width="9.140625" style="4"/>
    <col min="4061" max="4061" width="28.42578125" style="4" customWidth="1"/>
    <col min="4062" max="4062" width="9.140625" style="4" customWidth="1"/>
    <col min="4063" max="4063" width="19.28515625" style="4" customWidth="1"/>
    <col min="4064" max="4064" width="15.28515625" style="4" customWidth="1"/>
    <col min="4065" max="4066" width="11.28515625" style="4" customWidth="1"/>
    <col min="4067" max="4067" width="12.7109375" style="4" customWidth="1"/>
    <col min="4068" max="4068" width="8.7109375" style="4" customWidth="1"/>
    <col min="4069" max="4069" width="9.5703125" style="4" customWidth="1"/>
    <col min="4070" max="4316" width="9.140625" style="4"/>
    <col min="4317" max="4317" width="28.42578125" style="4" customWidth="1"/>
    <col min="4318" max="4318" width="9.140625" style="4" customWidth="1"/>
    <col min="4319" max="4319" width="19.28515625" style="4" customWidth="1"/>
    <col min="4320" max="4320" width="15.28515625" style="4" customWidth="1"/>
    <col min="4321" max="4322" width="11.28515625" style="4" customWidth="1"/>
    <col min="4323" max="4323" width="12.7109375" style="4" customWidth="1"/>
    <col min="4324" max="4324" width="8.7109375" style="4" customWidth="1"/>
    <col min="4325" max="4325" width="9.5703125" style="4" customWidth="1"/>
    <col min="4326" max="4572" width="9.140625" style="4"/>
    <col min="4573" max="4573" width="28.42578125" style="4" customWidth="1"/>
    <col min="4574" max="4574" width="9.140625" style="4" customWidth="1"/>
    <col min="4575" max="4575" width="19.28515625" style="4" customWidth="1"/>
    <col min="4576" max="4576" width="15.28515625" style="4" customWidth="1"/>
    <col min="4577" max="4578" width="11.28515625" style="4" customWidth="1"/>
    <col min="4579" max="4579" width="12.7109375" style="4" customWidth="1"/>
    <col min="4580" max="4580" width="8.7109375" style="4" customWidth="1"/>
    <col min="4581" max="4581" width="9.5703125" style="4" customWidth="1"/>
    <col min="4582" max="4828" width="9.140625" style="4"/>
    <col min="4829" max="4829" width="28.42578125" style="4" customWidth="1"/>
    <col min="4830" max="4830" width="9.140625" style="4" customWidth="1"/>
    <col min="4831" max="4831" width="19.28515625" style="4" customWidth="1"/>
    <col min="4832" max="4832" width="15.28515625" style="4" customWidth="1"/>
    <col min="4833" max="4834" width="11.28515625" style="4" customWidth="1"/>
    <col min="4835" max="4835" width="12.7109375" style="4" customWidth="1"/>
    <col min="4836" max="4836" width="8.7109375" style="4" customWidth="1"/>
    <col min="4837" max="4837" width="9.5703125" style="4" customWidth="1"/>
    <col min="4838" max="5084" width="9.140625" style="4"/>
    <col min="5085" max="5085" width="28.42578125" style="4" customWidth="1"/>
    <col min="5086" max="5086" width="9.140625" style="4" customWidth="1"/>
    <col min="5087" max="5087" width="19.28515625" style="4" customWidth="1"/>
    <col min="5088" max="5088" width="15.28515625" style="4" customWidth="1"/>
    <col min="5089" max="5090" width="11.28515625" style="4" customWidth="1"/>
    <col min="5091" max="5091" width="12.7109375" style="4" customWidth="1"/>
    <col min="5092" max="5092" width="8.7109375" style="4" customWidth="1"/>
    <col min="5093" max="5093" width="9.5703125" style="4" customWidth="1"/>
    <col min="5094" max="5340" width="9.140625" style="4"/>
    <col min="5341" max="5341" width="28.42578125" style="4" customWidth="1"/>
    <col min="5342" max="5342" width="9.140625" style="4" customWidth="1"/>
    <col min="5343" max="5343" width="19.28515625" style="4" customWidth="1"/>
    <col min="5344" max="5344" width="15.28515625" style="4" customWidth="1"/>
    <col min="5345" max="5346" width="11.28515625" style="4" customWidth="1"/>
    <col min="5347" max="5347" width="12.7109375" style="4" customWidth="1"/>
    <col min="5348" max="5348" width="8.7109375" style="4" customWidth="1"/>
    <col min="5349" max="5349" width="9.5703125" style="4" customWidth="1"/>
    <col min="5350" max="5596" width="9.140625" style="4"/>
    <col min="5597" max="5597" width="28.42578125" style="4" customWidth="1"/>
    <col min="5598" max="5598" width="9.140625" style="4" customWidth="1"/>
    <col min="5599" max="5599" width="19.28515625" style="4" customWidth="1"/>
    <col min="5600" max="5600" width="15.28515625" style="4" customWidth="1"/>
    <col min="5601" max="5602" width="11.28515625" style="4" customWidth="1"/>
    <col min="5603" max="5603" width="12.7109375" style="4" customWidth="1"/>
    <col min="5604" max="5604" width="8.7109375" style="4" customWidth="1"/>
    <col min="5605" max="5605" width="9.5703125" style="4" customWidth="1"/>
    <col min="5606" max="5852" width="9.140625" style="4"/>
    <col min="5853" max="5853" width="28.42578125" style="4" customWidth="1"/>
    <col min="5854" max="5854" width="9.140625" style="4" customWidth="1"/>
    <col min="5855" max="5855" width="19.28515625" style="4" customWidth="1"/>
    <col min="5856" max="5856" width="15.28515625" style="4" customWidth="1"/>
    <col min="5857" max="5858" width="11.28515625" style="4" customWidth="1"/>
    <col min="5859" max="5859" width="12.7109375" style="4" customWidth="1"/>
    <col min="5860" max="5860" width="8.7109375" style="4" customWidth="1"/>
    <col min="5861" max="5861" width="9.5703125" style="4" customWidth="1"/>
    <col min="5862" max="6108" width="9.140625" style="4"/>
    <col min="6109" max="6109" width="28.42578125" style="4" customWidth="1"/>
    <col min="6110" max="6110" width="9.140625" style="4" customWidth="1"/>
    <col min="6111" max="6111" width="19.28515625" style="4" customWidth="1"/>
    <col min="6112" max="6112" width="15.28515625" style="4" customWidth="1"/>
    <col min="6113" max="6114" width="11.28515625" style="4" customWidth="1"/>
    <col min="6115" max="6115" width="12.7109375" style="4" customWidth="1"/>
    <col min="6116" max="6116" width="8.7109375" style="4" customWidth="1"/>
    <col min="6117" max="6117" width="9.5703125" style="4" customWidth="1"/>
    <col min="6118" max="6364" width="9.140625" style="4"/>
    <col min="6365" max="6365" width="28.42578125" style="4" customWidth="1"/>
    <col min="6366" max="6366" width="9.140625" style="4" customWidth="1"/>
    <col min="6367" max="6367" width="19.28515625" style="4" customWidth="1"/>
    <col min="6368" max="6368" width="15.28515625" style="4" customWidth="1"/>
    <col min="6369" max="6370" width="11.28515625" style="4" customWidth="1"/>
    <col min="6371" max="6371" width="12.7109375" style="4" customWidth="1"/>
    <col min="6372" max="6372" width="8.7109375" style="4" customWidth="1"/>
    <col min="6373" max="6373" width="9.5703125" style="4" customWidth="1"/>
    <col min="6374" max="6620" width="9.140625" style="4"/>
    <col min="6621" max="6621" width="28.42578125" style="4" customWidth="1"/>
    <col min="6622" max="6622" width="9.140625" style="4" customWidth="1"/>
    <col min="6623" max="6623" width="19.28515625" style="4" customWidth="1"/>
    <col min="6624" max="6624" width="15.28515625" style="4" customWidth="1"/>
    <col min="6625" max="6626" width="11.28515625" style="4" customWidth="1"/>
    <col min="6627" max="6627" width="12.7109375" style="4" customWidth="1"/>
    <col min="6628" max="6628" width="8.7109375" style="4" customWidth="1"/>
    <col min="6629" max="6629" width="9.5703125" style="4" customWidth="1"/>
    <col min="6630" max="6876" width="9.140625" style="4"/>
    <col min="6877" max="6877" width="28.42578125" style="4" customWidth="1"/>
    <col min="6878" max="6878" width="9.140625" style="4" customWidth="1"/>
    <col min="6879" max="6879" width="19.28515625" style="4" customWidth="1"/>
    <col min="6880" max="6880" width="15.28515625" style="4" customWidth="1"/>
    <col min="6881" max="6882" width="11.28515625" style="4" customWidth="1"/>
    <col min="6883" max="6883" width="12.7109375" style="4" customWidth="1"/>
    <col min="6884" max="6884" width="8.7109375" style="4" customWidth="1"/>
    <col min="6885" max="6885" width="9.5703125" style="4" customWidth="1"/>
    <col min="6886" max="7132" width="9.140625" style="4"/>
    <col min="7133" max="7133" width="28.42578125" style="4" customWidth="1"/>
    <col min="7134" max="7134" width="9.140625" style="4" customWidth="1"/>
    <col min="7135" max="7135" width="19.28515625" style="4" customWidth="1"/>
    <col min="7136" max="7136" width="15.28515625" style="4" customWidth="1"/>
    <col min="7137" max="7138" width="11.28515625" style="4" customWidth="1"/>
    <col min="7139" max="7139" width="12.7109375" style="4" customWidth="1"/>
    <col min="7140" max="7140" width="8.7109375" style="4" customWidth="1"/>
    <col min="7141" max="7141" width="9.5703125" style="4" customWidth="1"/>
    <col min="7142" max="7388" width="9.140625" style="4"/>
    <col min="7389" max="7389" width="28.42578125" style="4" customWidth="1"/>
    <col min="7390" max="7390" width="9.140625" style="4" customWidth="1"/>
    <col min="7391" max="7391" width="19.28515625" style="4" customWidth="1"/>
    <col min="7392" max="7392" width="15.28515625" style="4" customWidth="1"/>
    <col min="7393" max="7394" width="11.28515625" style="4" customWidth="1"/>
    <col min="7395" max="7395" width="12.7109375" style="4" customWidth="1"/>
    <col min="7396" max="7396" width="8.7109375" style="4" customWidth="1"/>
    <col min="7397" max="7397" width="9.5703125" style="4" customWidth="1"/>
    <col min="7398" max="7644" width="9.140625" style="4"/>
    <col min="7645" max="7645" width="28.42578125" style="4" customWidth="1"/>
    <col min="7646" max="7646" width="9.140625" style="4" customWidth="1"/>
    <col min="7647" max="7647" width="19.28515625" style="4" customWidth="1"/>
    <col min="7648" max="7648" width="15.28515625" style="4" customWidth="1"/>
    <col min="7649" max="7650" width="11.28515625" style="4" customWidth="1"/>
    <col min="7651" max="7651" width="12.7109375" style="4" customWidth="1"/>
    <col min="7652" max="7652" width="8.7109375" style="4" customWidth="1"/>
    <col min="7653" max="7653" width="9.5703125" style="4" customWidth="1"/>
    <col min="7654" max="7900" width="9.140625" style="4"/>
    <col min="7901" max="7901" width="28.42578125" style="4" customWidth="1"/>
    <col min="7902" max="7902" width="9.140625" style="4" customWidth="1"/>
    <col min="7903" max="7903" width="19.28515625" style="4" customWidth="1"/>
    <col min="7904" max="7904" width="15.28515625" style="4" customWidth="1"/>
    <col min="7905" max="7906" width="11.28515625" style="4" customWidth="1"/>
    <col min="7907" max="7907" width="12.7109375" style="4" customWidth="1"/>
    <col min="7908" max="7908" width="8.7109375" style="4" customWidth="1"/>
    <col min="7909" max="7909" width="9.5703125" style="4" customWidth="1"/>
    <col min="7910" max="8156" width="9.140625" style="4"/>
    <col min="8157" max="8157" width="28.42578125" style="4" customWidth="1"/>
    <col min="8158" max="8158" width="9.140625" style="4" customWidth="1"/>
    <col min="8159" max="8159" width="19.28515625" style="4" customWidth="1"/>
    <col min="8160" max="8160" width="15.28515625" style="4" customWidth="1"/>
    <col min="8161" max="8162" width="11.28515625" style="4" customWidth="1"/>
    <col min="8163" max="8163" width="12.7109375" style="4" customWidth="1"/>
    <col min="8164" max="8164" width="8.7109375" style="4" customWidth="1"/>
    <col min="8165" max="8165" width="9.5703125" style="4" customWidth="1"/>
    <col min="8166" max="8412" width="9.140625" style="4"/>
    <col min="8413" max="8413" width="28.42578125" style="4" customWidth="1"/>
    <col min="8414" max="8414" width="9.140625" style="4" customWidth="1"/>
    <col min="8415" max="8415" width="19.28515625" style="4" customWidth="1"/>
    <col min="8416" max="8416" width="15.28515625" style="4" customWidth="1"/>
    <col min="8417" max="8418" width="11.28515625" style="4" customWidth="1"/>
    <col min="8419" max="8419" width="12.7109375" style="4" customWidth="1"/>
    <col min="8420" max="8420" width="8.7109375" style="4" customWidth="1"/>
    <col min="8421" max="8421" width="9.5703125" style="4" customWidth="1"/>
    <col min="8422" max="8668" width="9.140625" style="4"/>
    <col min="8669" max="8669" width="28.42578125" style="4" customWidth="1"/>
    <col min="8670" max="8670" width="9.140625" style="4" customWidth="1"/>
    <col min="8671" max="8671" width="19.28515625" style="4" customWidth="1"/>
    <col min="8672" max="8672" width="15.28515625" style="4" customWidth="1"/>
    <col min="8673" max="8674" width="11.28515625" style="4" customWidth="1"/>
    <col min="8675" max="8675" width="12.7109375" style="4" customWidth="1"/>
    <col min="8676" max="8676" width="8.7109375" style="4" customWidth="1"/>
    <col min="8677" max="8677" width="9.5703125" style="4" customWidth="1"/>
    <col min="8678" max="8924" width="9.140625" style="4"/>
    <col min="8925" max="8925" width="28.42578125" style="4" customWidth="1"/>
    <col min="8926" max="8926" width="9.140625" style="4" customWidth="1"/>
    <col min="8927" max="8927" width="19.28515625" style="4" customWidth="1"/>
    <col min="8928" max="8928" width="15.28515625" style="4" customWidth="1"/>
    <col min="8929" max="8930" width="11.28515625" style="4" customWidth="1"/>
    <col min="8931" max="8931" width="12.7109375" style="4" customWidth="1"/>
    <col min="8932" max="8932" width="8.7109375" style="4" customWidth="1"/>
    <col min="8933" max="8933" width="9.5703125" style="4" customWidth="1"/>
    <col min="8934" max="9180" width="9.140625" style="4"/>
    <col min="9181" max="9181" width="28.42578125" style="4" customWidth="1"/>
    <col min="9182" max="9182" width="9.140625" style="4" customWidth="1"/>
    <col min="9183" max="9183" width="19.28515625" style="4" customWidth="1"/>
    <col min="9184" max="9184" width="15.28515625" style="4" customWidth="1"/>
    <col min="9185" max="9186" width="11.28515625" style="4" customWidth="1"/>
    <col min="9187" max="9187" width="12.7109375" style="4" customWidth="1"/>
    <col min="9188" max="9188" width="8.7109375" style="4" customWidth="1"/>
    <col min="9189" max="9189" width="9.5703125" style="4" customWidth="1"/>
    <col min="9190" max="9436" width="9.140625" style="4"/>
    <col min="9437" max="9437" width="28.42578125" style="4" customWidth="1"/>
    <col min="9438" max="9438" width="9.140625" style="4" customWidth="1"/>
    <col min="9439" max="9439" width="19.28515625" style="4" customWidth="1"/>
    <col min="9440" max="9440" width="15.28515625" style="4" customWidth="1"/>
    <col min="9441" max="9442" width="11.28515625" style="4" customWidth="1"/>
    <col min="9443" max="9443" width="12.7109375" style="4" customWidth="1"/>
    <col min="9444" max="9444" width="8.7109375" style="4" customWidth="1"/>
    <col min="9445" max="9445" width="9.5703125" style="4" customWidth="1"/>
    <col min="9446" max="9692" width="9.140625" style="4"/>
    <col min="9693" max="9693" width="28.42578125" style="4" customWidth="1"/>
    <col min="9694" max="9694" width="9.140625" style="4" customWidth="1"/>
    <col min="9695" max="9695" width="19.28515625" style="4" customWidth="1"/>
    <col min="9696" max="9696" width="15.28515625" style="4" customWidth="1"/>
    <col min="9697" max="9698" width="11.28515625" style="4" customWidth="1"/>
    <col min="9699" max="9699" width="12.7109375" style="4" customWidth="1"/>
    <col min="9700" max="9700" width="8.7109375" style="4" customWidth="1"/>
    <col min="9701" max="9701" width="9.5703125" style="4" customWidth="1"/>
    <col min="9702" max="9948" width="9.140625" style="4"/>
    <col min="9949" max="9949" width="28.42578125" style="4" customWidth="1"/>
    <col min="9950" max="9950" width="9.140625" style="4" customWidth="1"/>
    <col min="9951" max="9951" width="19.28515625" style="4" customWidth="1"/>
    <col min="9952" max="9952" width="15.28515625" style="4" customWidth="1"/>
    <col min="9953" max="9954" width="11.28515625" style="4" customWidth="1"/>
    <col min="9955" max="9955" width="12.7109375" style="4" customWidth="1"/>
    <col min="9956" max="9956" width="8.7109375" style="4" customWidth="1"/>
    <col min="9957" max="9957" width="9.5703125" style="4" customWidth="1"/>
    <col min="9958" max="10204" width="9.140625" style="4"/>
    <col min="10205" max="10205" width="28.42578125" style="4" customWidth="1"/>
    <col min="10206" max="10206" width="9.140625" style="4" customWidth="1"/>
    <col min="10207" max="10207" width="19.28515625" style="4" customWidth="1"/>
    <col min="10208" max="10208" width="15.28515625" style="4" customWidth="1"/>
    <col min="10209" max="10210" width="11.28515625" style="4" customWidth="1"/>
    <col min="10211" max="10211" width="12.7109375" style="4" customWidth="1"/>
    <col min="10212" max="10212" width="8.7109375" style="4" customWidth="1"/>
    <col min="10213" max="10213" width="9.5703125" style="4" customWidth="1"/>
    <col min="10214" max="10460" width="9.140625" style="4"/>
    <col min="10461" max="10461" width="28.42578125" style="4" customWidth="1"/>
    <col min="10462" max="10462" width="9.140625" style="4" customWidth="1"/>
    <col min="10463" max="10463" width="19.28515625" style="4" customWidth="1"/>
    <col min="10464" max="10464" width="15.28515625" style="4" customWidth="1"/>
    <col min="10465" max="10466" width="11.28515625" style="4" customWidth="1"/>
    <col min="10467" max="10467" width="12.7109375" style="4" customWidth="1"/>
    <col min="10468" max="10468" width="8.7109375" style="4" customWidth="1"/>
    <col min="10469" max="10469" width="9.5703125" style="4" customWidth="1"/>
    <col min="10470" max="10716" width="9.140625" style="4"/>
    <col min="10717" max="10717" width="28.42578125" style="4" customWidth="1"/>
    <col min="10718" max="10718" width="9.140625" style="4" customWidth="1"/>
    <col min="10719" max="10719" width="19.28515625" style="4" customWidth="1"/>
    <col min="10720" max="10720" width="15.28515625" style="4" customWidth="1"/>
    <col min="10721" max="10722" width="11.28515625" style="4" customWidth="1"/>
    <col min="10723" max="10723" width="12.7109375" style="4" customWidth="1"/>
    <col min="10724" max="10724" width="8.7109375" style="4" customWidth="1"/>
    <col min="10725" max="10725" width="9.5703125" style="4" customWidth="1"/>
    <col min="10726" max="10972" width="9.140625" style="4"/>
    <col min="10973" max="10973" width="28.42578125" style="4" customWidth="1"/>
    <col min="10974" max="10974" width="9.140625" style="4" customWidth="1"/>
    <col min="10975" max="10975" width="19.28515625" style="4" customWidth="1"/>
    <col min="10976" max="10976" width="15.28515625" style="4" customWidth="1"/>
    <col min="10977" max="10978" width="11.28515625" style="4" customWidth="1"/>
    <col min="10979" max="10979" width="12.7109375" style="4" customWidth="1"/>
    <col min="10980" max="10980" width="8.7109375" style="4" customWidth="1"/>
    <col min="10981" max="10981" width="9.5703125" style="4" customWidth="1"/>
    <col min="10982" max="11228" width="9.140625" style="4"/>
    <col min="11229" max="11229" width="28.42578125" style="4" customWidth="1"/>
    <col min="11230" max="11230" width="9.140625" style="4" customWidth="1"/>
    <col min="11231" max="11231" width="19.28515625" style="4" customWidth="1"/>
    <col min="11232" max="11232" width="15.28515625" style="4" customWidth="1"/>
    <col min="11233" max="11234" width="11.28515625" style="4" customWidth="1"/>
    <col min="11235" max="11235" width="12.7109375" style="4" customWidth="1"/>
    <col min="11236" max="11236" width="8.7109375" style="4" customWidth="1"/>
    <col min="11237" max="11237" width="9.5703125" style="4" customWidth="1"/>
    <col min="11238" max="11484" width="9.140625" style="4"/>
    <col min="11485" max="11485" width="28.42578125" style="4" customWidth="1"/>
    <col min="11486" max="11486" width="9.140625" style="4" customWidth="1"/>
    <col min="11487" max="11487" width="19.28515625" style="4" customWidth="1"/>
    <col min="11488" max="11488" width="15.28515625" style="4" customWidth="1"/>
    <col min="11489" max="11490" width="11.28515625" style="4" customWidth="1"/>
    <col min="11491" max="11491" width="12.7109375" style="4" customWidth="1"/>
    <col min="11492" max="11492" width="8.7109375" style="4" customWidth="1"/>
    <col min="11493" max="11493" width="9.5703125" style="4" customWidth="1"/>
    <col min="11494" max="11740" width="9.140625" style="4"/>
    <col min="11741" max="11741" width="28.42578125" style="4" customWidth="1"/>
    <col min="11742" max="11742" width="9.140625" style="4" customWidth="1"/>
    <col min="11743" max="11743" width="19.28515625" style="4" customWidth="1"/>
    <col min="11744" max="11744" width="15.28515625" style="4" customWidth="1"/>
    <col min="11745" max="11746" width="11.28515625" style="4" customWidth="1"/>
    <col min="11747" max="11747" width="12.7109375" style="4" customWidth="1"/>
    <col min="11748" max="11748" width="8.7109375" style="4" customWidth="1"/>
    <col min="11749" max="11749" width="9.5703125" style="4" customWidth="1"/>
    <col min="11750" max="11996" width="9.140625" style="4"/>
    <col min="11997" max="11997" width="28.42578125" style="4" customWidth="1"/>
    <col min="11998" max="11998" width="9.140625" style="4" customWidth="1"/>
    <col min="11999" max="11999" width="19.28515625" style="4" customWidth="1"/>
    <col min="12000" max="12000" width="15.28515625" style="4" customWidth="1"/>
    <col min="12001" max="12002" width="11.28515625" style="4" customWidth="1"/>
    <col min="12003" max="12003" width="12.7109375" style="4" customWidth="1"/>
    <col min="12004" max="12004" width="8.7109375" style="4" customWidth="1"/>
    <col min="12005" max="12005" width="9.5703125" style="4" customWidth="1"/>
    <col min="12006" max="12252" width="9.140625" style="4"/>
    <col min="12253" max="12253" width="28.42578125" style="4" customWidth="1"/>
    <col min="12254" max="12254" width="9.140625" style="4" customWidth="1"/>
    <col min="12255" max="12255" width="19.28515625" style="4" customWidth="1"/>
    <col min="12256" max="12256" width="15.28515625" style="4" customWidth="1"/>
    <col min="12257" max="12258" width="11.28515625" style="4" customWidth="1"/>
    <col min="12259" max="12259" width="12.7109375" style="4" customWidth="1"/>
    <col min="12260" max="12260" width="8.7109375" style="4" customWidth="1"/>
    <col min="12261" max="12261" width="9.5703125" style="4" customWidth="1"/>
    <col min="12262" max="12508" width="9.140625" style="4"/>
    <col min="12509" max="12509" width="28.42578125" style="4" customWidth="1"/>
    <col min="12510" max="12510" width="9.140625" style="4" customWidth="1"/>
    <col min="12511" max="12511" width="19.28515625" style="4" customWidth="1"/>
    <col min="12512" max="12512" width="15.28515625" style="4" customWidth="1"/>
    <col min="12513" max="12514" width="11.28515625" style="4" customWidth="1"/>
    <col min="12515" max="12515" width="12.7109375" style="4" customWidth="1"/>
    <col min="12516" max="12516" width="8.7109375" style="4" customWidth="1"/>
    <col min="12517" max="12517" width="9.5703125" style="4" customWidth="1"/>
    <col min="12518" max="12764" width="9.140625" style="4"/>
    <col min="12765" max="12765" width="28.42578125" style="4" customWidth="1"/>
    <col min="12766" max="12766" width="9.140625" style="4" customWidth="1"/>
    <col min="12767" max="12767" width="19.28515625" style="4" customWidth="1"/>
    <col min="12768" max="12768" width="15.28515625" style="4" customWidth="1"/>
    <col min="12769" max="12770" width="11.28515625" style="4" customWidth="1"/>
    <col min="12771" max="12771" width="12.7109375" style="4" customWidth="1"/>
    <col min="12772" max="12772" width="8.7109375" style="4" customWidth="1"/>
    <col min="12773" max="12773" width="9.5703125" style="4" customWidth="1"/>
    <col min="12774" max="13020" width="9.140625" style="4"/>
    <col min="13021" max="13021" width="28.42578125" style="4" customWidth="1"/>
    <col min="13022" max="13022" width="9.140625" style="4" customWidth="1"/>
    <col min="13023" max="13023" width="19.28515625" style="4" customWidth="1"/>
    <col min="13024" max="13024" width="15.28515625" style="4" customWidth="1"/>
    <col min="13025" max="13026" width="11.28515625" style="4" customWidth="1"/>
    <col min="13027" max="13027" width="12.7109375" style="4" customWidth="1"/>
    <col min="13028" max="13028" width="8.7109375" style="4" customWidth="1"/>
    <col min="13029" max="13029" width="9.5703125" style="4" customWidth="1"/>
    <col min="13030" max="13276" width="9.140625" style="4"/>
    <col min="13277" max="13277" width="28.42578125" style="4" customWidth="1"/>
    <col min="13278" max="13278" width="9.140625" style="4" customWidth="1"/>
    <col min="13279" max="13279" width="19.28515625" style="4" customWidth="1"/>
    <col min="13280" max="13280" width="15.28515625" style="4" customWidth="1"/>
    <col min="13281" max="13282" width="11.28515625" style="4" customWidth="1"/>
    <col min="13283" max="13283" width="12.7109375" style="4" customWidth="1"/>
    <col min="13284" max="13284" width="8.7109375" style="4" customWidth="1"/>
    <col min="13285" max="13285" width="9.5703125" style="4" customWidth="1"/>
    <col min="13286" max="13532" width="9.140625" style="4"/>
    <col min="13533" max="13533" width="28.42578125" style="4" customWidth="1"/>
    <col min="13534" max="13534" width="9.140625" style="4" customWidth="1"/>
    <col min="13535" max="13535" width="19.28515625" style="4" customWidth="1"/>
    <col min="13536" max="13536" width="15.28515625" style="4" customWidth="1"/>
    <col min="13537" max="13538" width="11.28515625" style="4" customWidth="1"/>
    <col min="13539" max="13539" width="12.7109375" style="4" customWidth="1"/>
    <col min="13540" max="13540" width="8.7109375" style="4" customWidth="1"/>
    <col min="13541" max="13541" width="9.5703125" style="4" customWidth="1"/>
    <col min="13542" max="13788" width="9.140625" style="4"/>
    <col min="13789" max="13789" width="28.42578125" style="4" customWidth="1"/>
    <col min="13790" max="13790" width="9.140625" style="4" customWidth="1"/>
    <col min="13791" max="13791" width="19.28515625" style="4" customWidth="1"/>
    <col min="13792" max="13792" width="15.28515625" style="4" customWidth="1"/>
    <col min="13793" max="13794" width="11.28515625" style="4" customWidth="1"/>
    <col min="13795" max="13795" width="12.7109375" style="4" customWidth="1"/>
    <col min="13796" max="13796" width="8.7109375" style="4" customWidth="1"/>
    <col min="13797" max="13797" width="9.5703125" style="4" customWidth="1"/>
    <col min="13798" max="14044" width="9.140625" style="4"/>
    <col min="14045" max="14045" width="28.42578125" style="4" customWidth="1"/>
    <col min="14046" max="14046" width="9.140625" style="4" customWidth="1"/>
    <col min="14047" max="14047" width="19.28515625" style="4" customWidth="1"/>
    <col min="14048" max="14048" width="15.28515625" style="4" customWidth="1"/>
    <col min="14049" max="14050" width="11.28515625" style="4" customWidth="1"/>
    <col min="14051" max="14051" width="12.7109375" style="4" customWidth="1"/>
    <col min="14052" max="14052" width="8.7109375" style="4" customWidth="1"/>
    <col min="14053" max="14053" width="9.5703125" style="4" customWidth="1"/>
    <col min="14054" max="14300" width="9.140625" style="4"/>
    <col min="14301" max="14301" width="28.42578125" style="4" customWidth="1"/>
    <col min="14302" max="14302" width="9.140625" style="4" customWidth="1"/>
    <col min="14303" max="14303" width="19.28515625" style="4" customWidth="1"/>
    <col min="14304" max="14304" width="15.28515625" style="4" customWidth="1"/>
    <col min="14305" max="14306" width="11.28515625" style="4" customWidth="1"/>
    <col min="14307" max="14307" width="12.7109375" style="4" customWidth="1"/>
    <col min="14308" max="14308" width="8.7109375" style="4" customWidth="1"/>
    <col min="14309" max="14309" width="9.5703125" style="4" customWidth="1"/>
    <col min="14310" max="14556" width="9.140625" style="4"/>
    <col min="14557" max="14557" width="28.42578125" style="4" customWidth="1"/>
    <col min="14558" max="14558" width="9.140625" style="4" customWidth="1"/>
    <col min="14559" max="14559" width="19.28515625" style="4" customWidth="1"/>
    <col min="14560" max="14560" width="15.28515625" style="4" customWidth="1"/>
    <col min="14561" max="14562" width="11.28515625" style="4" customWidth="1"/>
    <col min="14563" max="14563" width="12.7109375" style="4" customWidth="1"/>
    <col min="14564" max="14564" width="8.7109375" style="4" customWidth="1"/>
    <col min="14565" max="14565" width="9.5703125" style="4" customWidth="1"/>
    <col min="14566" max="14812" width="9.140625" style="4"/>
    <col min="14813" max="14813" width="28.42578125" style="4" customWidth="1"/>
    <col min="14814" max="14814" width="9.140625" style="4" customWidth="1"/>
    <col min="14815" max="14815" width="19.28515625" style="4" customWidth="1"/>
    <col min="14816" max="14816" width="15.28515625" style="4" customWidth="1"/>
    <col min="14817" max="14818" width="11.28515625" style="4" customWidth="1"/>
    <col min="14819" max="14819" width="12.7109375" style="4" customWidth="1"/>
    <col min="14820" max="14820" width="8.7109375" style="4" customWidth="1"/>
    <col min="14821" max="14821" width="9.5703125" style="4" customWidth="1"/>
    <col min="14822" max="15068" width="9.140625" style="4"/>
    <col min="15069" max="15069" width="28.42578125" style="4" customWidth="1"/>
    <col min="15070" max="15070" width="9.140625" style="4" customWidth="1"/>
    <col min="15071" max="15071" width="19.28515625" style="4" customWidth="1"/>
    <col min="15072" max="15072" width="15.28515625" style="4" customWidth="1"/>
    <col min="15073" max="15074" width="11.28515625" style="4" customWidth="1"/>
    <col min="15075" max="15075" width="12.7109375" style="4" customWidth="1"/>
    <col min="15076" max="15076" width="8.7109375" style="4" customWidth="1"/>
    <col min="15077" max="15077" width="9.5703125" style="4" customWidth="1"/>
    <col min="15078" max="15324" width="9.140625" style="4"/>
    <col min="15325" max="15325" width="28.42578125" style="4" customWidth="1"/>
    <col min="15326" max="15326" width="9.140625" style="4" customWidth="1"/>
    <col min="15327" max="15327" width="19.28515625" style="4" customWidth="1"/>
    <col min="15328" max="15328" width="15.28515625" style="4" customWidth="1"/>
    <col min="15329" max="15330" width="11.28515625" style="4" customWidth="1"/>
    <col min="15331" max="15331" width="12.7109375" style="4" customWidth="1"/>
    <col min="15332" max="15332" width="8.7109375" style="4" customWidth="1"/>
    <col min="15333" max="15333" width="9.5703125" style="4" customWidth="1"/>
    <col min="15334" max="15580" width="9.140625" style="4"/>
    <col min="15581" max="15581" width="28.42578125" style="4" customWidth="1"/>
    <col min="15582" max="15582" width="9.140625" style="4" customWidth="1"/>
    <col min="15583" max="15583" width="19.28515625" style="4" customWidth="1"/>
    <col min="15584" max="15584" width="15.28515625" style="4" customWidth="1"/>
    <col min="15585" max="15586" width="11.28515625" style="4" customWidth="1"/>
    <col min="15587" max="15587" width="12.7109375" style="4" customWidth="1"/>
    <col min="15588" max="15588" width="8.7109375" style="4" customWidth="1"/>
    <col min="15589" max="15589" width="9.5703125" style="4" customWidth="1"/>
    <col min="15590" max="15836" width="9.140625" style="4"/>
    <col min="15837" max="15837" width="28.42578125" style="4" customWidth="1"/>
    <col min="15838" max="15838" width="9.140625" style="4" customWidth="1"/>
    <col min="15839" max="15839" width="19.28515625" style="4" customWidth="1"/>
    <col min="15840" max="15840" width="15.28515625" style="4" customWidth="1"/>
    <col min="15841" max="15842" width="11.28515625" style="4" customWidth="1"/>
    <col min="15843" max="15843" width="12.7109375" style="4" customWidth="1"/>
    <col min="15844" max="15844" width="8.7109375" style="4" customWidth="1"/>
    <col min="15845" max="15845" width="9.5703125" style="4" customWidth="1"/>
    <col min="15846" max="16092" width="9.140625" style="4"/>
    <col min="16093" max="16093" width="28.42578125" style="4" customWidth="1"/>
    <col min="16094" max="16094" width="9.140625" style="4" customWidth="1"/>
    <col min="16095" max="16095" width="19.28515625" style="4" customWidth="1"/>
    <col min="16096" max="16096" width="15.28515625" style="4" customWidth="1"/>
    <col min="16097" max="16098" width="11.28515625" style="4" customWidth="1"/>
    <col min="16099" max="16099" width="12.7109375" style="4" customWidth="1"/>
    <col min="16100" max="16100" width="8.7109375" style="4" customWidth="1"/>
    <col min="16101" max="16101" width="9.5703125" style="4" customWidth="1"/>
    <col min="16102" max="16384" width="9.140625" style="4"/>
  </cols>
  <sheetData>
    <row r="1" spans="1:8" s="2" customFormat="1" ht="15.75" x14ac:dyDescent="0.25">
      <c r="A1" s="1" t="s">
        <v>0</v>
      </c>
      <c r="B1" s="1"/>
    </row>
    <row r="2" spans="1:8" ht="15.75" x14ac:dyDescent="0.25">
      <c r="A2" s="3" t="s">
        <v>1</v>
      </c>
      <c r="B2" s="1" t="s">
        <v>2</v>
      </c>
    </row>
    <row r="4" spans="1:8" x14ac:dyDescent="0.2">
      <c r="A4" s="3" t="s">
        <v>3</v>
      </c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spans="1:8" x14ac:dyDescent="0.2">
      <c r="D5" s="4" t="s">
        <v>11</v>
      </c>
      <c r="F5" s="4" t="s">
        <v>12</v>
      </c>
      <c r="G5" s="4" t="s">
        <v>13</v>
      </c>
      <c r="H5" s="4" t="s">
        <v>14</v>
      </c>
    </row>
    <row r="6" spans="1:8" x14ac:dyDescent="0.2">
      <c r="F6" s="4" t="s">
        <v>15</v>
      </c>
      <c r="G6" s="4" t="s">
        <v>16</v>
      </c>
      <c r="H6" s="4" t="s">
        <v>17</v>
      </c>
    </row>
    <row r="7" spans="1:8" x14ac:dyDescent="0.2">
      <c r="C7" s="4" t="s">
        <v>18</v>
      </c>
      <c r="D7" s="4" t="s">
        <v>19</v>
      </c>
      <c r="H7" s="4" t="s">
        <v>20</v>
      </c>
    </row>
    <row r="8" spans="1:8" x14ac:dyDescent="0.2">
      <c r="C8" s="5" t="s">
        <v>21</v>
      </c>
      <c r="D8" s="4">
        <v>3200000</v>
      </c>
    </row>
    <row r="9" spans="1:8" x14ac:dyDescent="0.2">
      <c r="C9" s="5" t="s">
        <v>52</v>
      </c>
      <c r="D9" s="5" t="s">
        <v>22</v>
      </c>
    </row>
    <row r="10" spans="1:8" ht="15.75" x14ac:dyDescent="0.25">
      <c r="A10" s="1"/>
      <c r="D10" s="6">
        <v>2960000</v>
      </c>
    </row>
    <row r="11" spans="1:8" ht="15.75" x14ac:dyDescent="0.25">
      <c r="A11" s="1" t="s">
        <v>23</v>
      </c>
    </row>
    <row r="12" spans="1:8" ht="15.75" x14ac:dyDescent="0.25">
      <c r="A12" s="1"/>
    </row>
    <row r="13" spans="1:8" x14ac:dyDescent="0.2">
      <c r="A13" s="42" t="s">
        <v>61</v>
      </c>
      <c r="B13" s="42"/>
      <c r="C13" s="42"/>
      <c r="D13" s="42"/>
      <c r="E13" s="42"/>
      <c r="F13" s="42"/>
      <c r="G13" s="42"/>
      <c r="H13" s="42"/>
    </row>
    <row r="14" spans="1:8" ht="15.75" x14ac:dyDescent="0.25">
      <c r="A14" s="1" t="s">
        <v>60</v>
      </c>
      <c r="D14" s="7"/>
      <c r="E14" s="7"/>
      <c r="F14" s="7"/>
      <c r="G14" s="7"/>
      <c r="H14" s="7"/>
    </row>
    <row r="15" spans="1:8" ht="15.75" x14ac:dyDescent="0.25">
      <c r="A15" s="3" t="s">
        <v>1</v>
      </c>
      <c r="B15" s="8" t="s">
        <v>53</v>
      </c>
      <c r="E15" s="7"/>
      <c r="F15" s="7"/>
      <c r="G15" s="7"/>
      <c r="H15" s="7"/>
    </row>
    <row r="16" spans="1:8" ht="16.5" thickBot="1" x14ac:dyDescent="0.3">
      <c r="B16" s="8"/>
      <c r="E16" s="7"/>
      <c r="F16" s="7"/>
      <c r="G16" s="7"/>
      <c r="H16" s="7"/>
    </row>
    <row r="17" spans="1:8" ht="63.75" thickBot="1" x14ac:dyDescent="0.25">
      <c r="A17" s="31"/>
      <c r="B17" s="32" t="s">
        <v>4</v>
      </c>
      <c r="C17" s="33" t="s">
        <v>24</v>
      </c>
      <c r="D17" s="33" t="s">
        <v>25</v>
      </c>
      <c r="E17" s="33" t="s">
        <v>7</v>
      </c>
      <c r="F17" s="33" t="s">
        <v>26</v>
      </c>
      <c r="G17" s="33" t="s">
        <v>27</v>
      </c>
      <c r="H17" s="34" t="s">
        <v>28</v>
      </c>
    </row>
    <row r="18" spans="1:8" ht="15.75" x14ac:dyDescent="0.25">
      <c r="A18" s="1" t="s">
        <v>29</v>
      </c>
      <c r="B18" s="9"/>
      <c r="C18" s="3"/>
      <c r="D18" s="1"/>
      <c r="E18" s="1"/>
      <c r="F18" s="1"/>
      <c r="G18" s="1"/>
      <c r="H18" s="1"/>
    </row>
    <row r="19" spans="1:8" x14ac:dyDescent="0.2">
      <c r="A19" s="10" t="s">
        <v>54</v>
      </c>
      <c r="B19" s="11">
        <v>20513</v>
      </c>
      <c r="C19" s="11">
        <v>14181</v>
      </c>
      <c r="D19" s="11">
        <v>6332</v>
      </c>
      <c r="E19" s="11">
        <v>6066</v>
      </c>
      <c r="F19" s="11">
        <v>143</v>
      </c>
      <c r="G19" s="11">
        <v>9717</v>
      </c>
      <c r="H19" s="11">
        <v>4587</v>
      </c>
    </row>
    <row r="20" spans="1:8" x14ac:dyDescent="0.2">
      <c r="A20" s="10" t="s">
        <v>56</v>
      </c>
      <c r="B20" s="11">
        <v>22017</v>
      </c>
      <c r="C20" s="11">
        <v>14076</v>
      </c>
      <c r="D20" s="11">
        <v>7941</v>
      </c>
      <c r="E20" s="11">
        <v>6425</v>
      </c>
      <c r="F20" s="11">
        <v>191</v>
      </c>
      <c r="G20" s="11">
        <v>8786</v>
      </c>
      <c r="H20" s="11">
        <v>6615</v>
      </c>
    </row>
    <row r="21" spans="1:8" x14ac:dyDescent="0.2">
      <c r="A21" s="35" t="s">
        <v>55</v>
      </c>
      <c r="B21" s="12">
        <f>(B20*1000/3850894)</f>
        <v>5.7173736799818435</v>
      </c>
      <c r="C21" s="12">
        <f t="shared" ref="C21:H21" si="0">(C20*1000/3850894)</f>
        <v>3.6552551173831325</v>
      </c>
      <c r="D21" s="12">
        <f t="shared" si="0"/>
        <v>2.0621185625987106</v>
      </c>
      <c r="E21" s="12">
        <f t="shared" si="0"/>
        <v>1.6684437431931392</v>
      </c>
      <c r="F21" s="12">
        <f t="shared" si="0"/>
        <v>4.9598872365741564E-2</v>
      </c>
      <c r="G21" s="12">
        <f t="shared" si="0"/>
        <v>2.2815481288241122</v>
      </c>
      <c r="H21" s="12">
        <f t="shared" si="0"/>
        <v>1.7177829355988505</v>
      </c>
    </row>
    <row r="22" spans="1:8" x14ac:dyDescent="0.2">
      <c r="A22" s="10" t="s">
        <v>30</v>
      </c>
      <c r="B22" s="11">
        <v>7486</v>
      </c>
      <c r="C22" s="11">
        <v>7103</v>
      </c>
      <c r="D22" s="11">
        <v>383</v>
      </c>
      <c r="E22" s="11">
        <v>2551</v>
      </c>
      <c r="F22" s="11">
        <v>19</v>
      </c>
      <c r="G22" s="11">
        <v>4402</v>
      </c>
      <c r="H22" s="11">
        <v>514</v>
      </c>
    </row>
    <row r="23" spans="1:8" x14ac:dyDescent="0.2">
      <c r="A23" s="10" t="s">
        <v>57</v>
      </c>
      <c r="B23" s="12">
        <f>(B20/B22)</f>
        <v>2.941090034731499</v>
      </c>
      <c r="C23" s="12">
        <f t="shared" ref="C23:H23" si="1">(C20/C22)</f>
        <v>1.9816978741376883</v>
      </c>
      <c r="D23" s="12">
        <f t="shared" si="1"/>
        <v>20.733681462140993</v>
      </c>
      <c r="E23" s="12">
        <f t="shared" si="1"/>
        <v>2.5186201489611917</v>
      </c>
      <c r="F23" s="12">
        <f t="shared" si="1"/>
        <v>10.052631578947368</v>
      </c>
      <c r="G23" s="12">
        <f t="shared" si="1"/>
        <v>1.995910949568378</v>
      </c>
      <c r="H23" s="12">
        <f t="shared" si="1"/>
        <v>12.869649805447471</v>
      </c>
    </row>
    <row r="24" spans="1:8" ht="15.75" x14ac:dyDescent="0.25">
      <c r="A24" s="14" t="s">
        <v>31</v>
      </c>
      <c r="B24" s="9"/>
      <c r="C24" s="3"/>
      <c r="D24" s="3"/>
      <c r="E24" s="3"/>
      <c r="F24" s="3"/>
      <c r="G24" s="3"/>
      <c r="H24" s="3"/>
    </row>
    <row r="25" spans="1:8" x14ac:dyDescent="0.2">
      <c r="A25" s="10" t="s">
        <v>54</v>
      </c>
      <c r="B25" s="36">
        <v>6426</v>
      </c>
      <c r="C25" s="36">
        <v>5073</v>
      </c>
      <c r="D25" s="36">
        <v>1353</v>
      </c>
      <c r="E25" s="11"/>
      <c r="F25" s="11"/>
      <c r="G25" s="11">
        <v>6154</v>
      </c>
      <c r="H25" s="11">
        <v>272</v>
      </c>
    </row>
    <row r="26" spans="1:8" x14ac:dyDescent="0.2">
      <c r="A26" s="10" t="s">
        <v>56</v>
      </c>
      <c r="B26" s="11">
        <v>5444</v>
      </c>
      <c r="C26" s="11">
        <v>4364</v>
      </c>
      <c r="D26" s="11">
        <v>1080</v>
      </c>
      <c r="E26" s="15"/>
      <c r="F26" s="15"/>
      <c r="G26" s="11">
        <v>5125</v>
      </c>
      <c r="H26" s="11">
        <v>319</v>
      </c>
    </row>
    <row r="27" spans="1:8" x14ac:dyDescent="0.2">
      <c r="A27" s="10" t="s">
        <v>55</v>
      </c>
      <c r="B27" s="12">
        <f>(B26*1000/768624)</f>
        <v>7.0827869023085412</v>
      </c>
      <c r="C27" s="12">
        <f t="shared" ref="C27:H27" si="2">(C26*1000/768624)</f>
        <v>5.6776785528424822</v>
      </c>
      <c r="D27" s="12">
        <f t="shared" si="2"/>
        <v>1.4051083494660588</v>
      </c>
      <c r="E27" s="12"/>
      <c r="F27" s="12"/>
      <c r="G27" s="12">
        <f t="shared" si="2"/>
        <v>6.6677595287162514</v>
      </c>
      <c r="H27" s="12">
        <f t="shared" si="2"/>
        <v>0.41502737359228958</v>
      </c>
    </row>
    <row r="28" spans="1:8" s="3" customFormat="1" x14ac:dyDescent="0.2">
      <c r="A28" s="10" t="s">
        <v>30</v>
      </c>
      <c r="B28" s="11">
        <v>2685</v>
      </c>
      <c r="C28" s="11">
        <v>2626</v>
      </c>
      <c r="D28" s="3">
        <v>59</v>
      </c>
      <c r="E28" s="11"/>
      <c r="G28" s="11">
        <v>2573</v>
      </c>
      <c r="H28" s="3">
        <v>112</v>
      </c>
    </row>
    <row r="29" spans="1:8" x14ac:dyDescent="0.2">
      <c r="A29" s="10" t="s">
        <v>57</v>
      </c>
      <c r="B29" s="12">
        <f>(B26/B28)</f>
        <v>2.0275605214152699</v>
      </c>
      <c r="C29" s="12">
        <f t="shared" ref="C29:H29" si="3">(C26/C28)</f>
        <v>1.6618431073876618</v>
      </c>
      <c r="D29" s="12">
        <f t="shared" si="3"/>
        <v>18.305084745762713</v>
      </c>
      <c r="E29" s="12"/>
      <c r="F29" s="12"/>
      <c r="G29" s="12">
        <f t="shared" si="3"/>
        <v>1.9918383210260397</v>
      </c>
      <c r="H29" s="12">
        <f t="shared" si="3"/>
        <v>2.8482142857142856</v>
      </c>
    </row>
    <row r="30" spans="1:8" ht="15.75" x14ac:dyDescent="0.25">
      <c r="A30" s="14" t="s">
        <v>32</v>
      </c>
      <c r="B30" s="9"/>
      <c r="C30" s="3"/>
      <c r="D30" s="10"/>
      <c r="E30" s="3"/>
      <c r="F30" s="3"/>
      <c r="G30" s="3"/>
      <c r="H30" s="3"/>
    </row>
    <row r="31" spans="1:8" x14ac:dyDescent="0.2">
      <c r="A31" s="10" t="s">
        <v>54</v>
      </c>
      <c r="B31" s="36">
        <v>170</v>
      </c>
      <c r="C31" s="36"/>
      <c r="D31" s="37">
        <v>170</v>
      </c>
      <c r="E31" s="36"/>
      <c r="F31" s="36"/>
      <c r="G31" s="36"/>
      <c r="H31" s="36">
        <v>170</v>
      </c>
    </row>
    <row r="32" spans="1:8" x14ac:dyDescent="0.2">
      <c r="A32" s="10" t="s">
        <v>56</v>
      </c>
      <c r="B32" s="3">
        <v>239</v>
      </c>
      <c r="C32" s="3">
        <v>59</v>
      </c>
      <c r="D32" s="3">
        <v>180</v>
      </c>
      <c r="E32" s="3"/>
      <c r="F32" s="3"/>
      <c r="G32" s="3"/>
      <c r="H32" s="10">
        <v>239</v>
      </c>
    </row>
    <row r="33" spans="1:8" x14ac:dyDescent="0.2">
      <c r="A33" s="10" t="s">
        <v>55</v>
      </c>
      <c r="B33" s="12">
        <f>(B32*1000/302660)</f>
        <v>0.78966497059406593</v>
      </c>
      <c r="C33" s="12">
        <f t="shared" ref="C33:H33" si="4">(C32*1000/302660)</f>
        <v>0.19493821449811669</v>
      </c>
      <c r="D33" s="12">
        <f t="shared" si="4"/>
        <v>0.59472675609594927</v>
      </c>
      <c r="E33" s="12"/>
      <c r="F33" s="12"/>
      <c r="G33" s="12"/>
      <c r="H33" s="12">
        <f t="shared" si="4"/>
        <v>0.78966497059406593</v>
      </c>
    </row>
    <row r="34" spans="1:8" x14ac:dyDescent="0.2">
      <c r="A34" s="10" t="s">
        <v>30</v>
      </c>
      <c r="B34" s="3">
        <v>17</v>
      </c>
      <c r="C34" s="3">
        <v>5</v>
      </c>
      <c r="D34" s="3">
        <v>12</v>
      </c>
      <c r="E34" s="3"/>
      <c r="F34" s="3"/>
      <c r="G34" s="13"/>
      <c r="H34" s="10">
        <v>17</v>
      </c>
    </row>
    <row r="35" spans="1:8" x14ac:dyDescent="0.2">
      <c r="A35" s="10" t="s">
        <v>57</v>
      </c>
      <c r="B35" s="12">
        <f>(B32/B34)</f>
        <v>14.058823529411764</v>
      </c>
      <c r="C35" s="12">
        <f t="shared" ref="C35:H35" si="5">(C32/C34)</f>
        <v>11.8</v>
      </c>
      <c r="D35" s="12">
        <f t="shared" si="5"/>
        <v>15</v>
      </c>
      <c r="E35" s="12"/>
      <c r="F35" s="12"/>
      <c r="G35" s="12"/>
      <c r="H35" s="12">
        <f t="shared" si="5"/>
        <v>14.058823529411764</v>
      </c>
    </row>
    <row r="36" spans="1:8" ht="15.75" x14ac:dyDescent="0.25">
      <c r="A36" s="14" t="s">
        <v>33</v>
      </c>
      <c r="B36" s="9"/>
      <c r="C36" s="3"/>
      <c r="D36" s="3"/>
      <c r="E36" s="10"/>
      <c r="F36" s="10"/>
      <c r="G36" s="3"/>
      <c r="H36" s="10"/>
    </row>
    <row r="37" spans="1:8" x14ac:dyDescent="0.2">
      <c r="A37" s="10" t="s">
        <v>54</v>
      </c>
      <c r="B37" s="36">
        <v>890</v>
      </c>
      <c r="C37" s="38">
        <v>300</v>
      </c>
      <c r="D37" s="38">
        <v>590</v>
      </c>
      <c r="E37" s="39">
        <v>229</v>
      </c>
      <c r="F37" s="39"/>
      <c r="G37" s="38">
        <v>42</v>
      </c>
      <c r="H37" s="39">
        <v>619</v>
      </c>
    </row>
    <row r="38" spans="1:8" x14ac:dyDescent="0.2">
      <c r="A38" s="10" t="s">
        <v>56</v>
      </c>
      <c r="B38" s="11">
        <v>1180</v>
      </c>
      <c r="C38" s="11">
        <v>420</v>
      </c>
      <c r="D38" s="11">
        <v>760</v>
      </c>
      <c r="E38" s="11">
        <v>277</v>
      </c>
      <c r="F38" s="11"/>
      <c r="G38" s="11">
        <v>91</v>
      </c>
      <c r="H38" s="16">
        <v>812</v>
      </c>
    </row>
    <row r="39" spans="1:8" x14ac:dyDescent="0.2">
      <c r="A39" s="10" t="s">
        <v>55</v>
      </c>
      <c r="B39" s="12">
        <f>(B38*1000/119409)</f>
        <v>9.8820021941394707</v>
      </c>
      <c r="C39" s="12">
        <f t="shared" ref="C39:H39" si="6">(C38*1000/119409)</f>
        <v>3.5173228148632014</v>
      </c>
      <c r="D39" s="12">
        <f t="shared" si="6"/>
        <v>6.3646793792762688</v>
      </c>
      <c r="E39" s="12">
        <f t="shared" si="6"/>
        <v>2.3197581421835873</v>
      </c>
      <c r="F39" s="12"/>
      <c r="G39" s="12">
        <f t="shared" si="6"/>
        <v>0.76208660988702692</v>
      </c>
      <c r="H39" s="12">
        <f t="shared" si="6"/>
        <v>6.8001574420688558</v>
      </c>
    </row>
    <row r="40" spans="1:8" x14ac:dyDescent="0.2">
      <c r="A40" s="10" t="s">
        <v>30</v>
      </c>
      <c r="B40" s="3">
        <v>229</v>
      </c>
      <c r="C40" s="3">
        <v>169</v>
      </c>
      <c r="D40" s="3">
        <v>60</v>
      </c>
      <c r="E40" s="3">
        <v>101</v>
      </c>
      <c r="F40" s="3"/>
      <c r="G40" s="13">
        <v>38</v>
      </c>
      <c r="H40" s="10">
        <v>90</v>
      </c>
    </row>
    <row r="41" spans="1:8" x14ac:dyDescent="0.2">
      <c r="A41" s="10" t="s">
        <v>57</v>
      </c>
      <c r="B41" s="12">
        <f>(B38/B40)</f>
        <v>5.1528384279475983</v>
      </c>
      <c r="C41" s="12">
        <f t="shared" ref="C41:H41" si="7">(C38/C40)</f>
        <v>2.4852071005917158</v>
      </c>
      <c r="D41" s="12">
        <f t="shared" si="7"/>
        <v>12.666666666666666</v>
      </c>
      <c r="E41" s="12">
        <f t="shared" si="7"/>
        <v>2.7425742574257428</v>
      </c>
      <c r="F41" s="12"/>
      <c r="G41" s="12">
        <f t="shared" si="7"/>
        <v>2.3947368421052633</v>
      </c>
      <c r="H41" s="12">
        <f t="shared" si="7"/>
        <v>9.0222222222222221</v>
      </c>
    </row>
    <row r="42" spans="1:8" ht="15.75" x14ac:dyDescent="0.25">
      <c r="A42" s="14" t="s">
        <v>34</v>
      </c>
      <c r="B42" s="9"/>
      <c r="C42" s="3"/>
      <c r="D42" s="3"/>
      <c r="E42" s="3"/>
      <c r="F42" s="3"/>
      <c r="G42" s="3"/>
      <c r="H42" s="10"/>
    </row>
    <row r="43" spans="1:8" x14ac:dyDescent="0.2">
      <c r="A43" s="10" t="s">
        <v>54</v>
      </c>
      <c r="B43" s="36">
        <v>1012</v>
      </c>
      <c r="C43" s="36">
        <v>330</v>
      </c>
      <c r="D43" s="36">
        <v>682</v>
      </c>
      <c r="E43" s="3">
        <v>319</v>
      </c>
      <c r="F43" s="3"/>
      <c r="G43" s="3"/>
      <c r="H43" s="10">
        <v>693</v>
      </c>
    </row>
    <row r="44" spans="1:8" x14ac:dyDescent="0.2">
      <c r="A44" s="10" t="s">
        <v>56</v>
      </c>
      <c r="B44" s="11">
        <v>1052</v>
      </c>
      <c r="C44" s="11">
        <v>330</v>
      </c>
      <c r="D44" s="11">
        <v>722</v>
      </c>
      <c r="E44" s="11">
        <v>319</v>
      </c>
      <c r="F44" s="11"/>
      <c r="G44" s="11"/>
      <c r="H44" s="16">
        <v>733</v>
      </c>
    </row>
    <row r="45" spans="1:8" x14ac:dyDescent="0.2">
      <c r="A45" s="10" t="s">
        <v>55</v>
      </c>
      <c r="B45" s="12">
        <f>(B44*1000/136422)</f>
        <v>7.7113662019322398</v>
      </c>
      <c r="C45" s="12">
        <f t="shared" ref="C45:H45" si="8">(C44*1000/136422)</f>
        <v>2.4189646831156266</v>
      </c>
      <c r="D45" s="12">
        <f t="shared" si="8"/>
        <v>5.2924015188166136</v>
      </c>
      <c r="E45" s="12">
        <f t="shared" si="8"/>
        <v>2.3383325270117723</v>
      </c>
      <c r="F45" s="12"/>
      <c r="G45" s="12"/>
      <c r="H45" s="12">
        <f t="shared" si="8"/>
        <v>5.3730336749204675</v>
      </c>
    </row>
    <row r="46" spans="1:8" x14ac:dyDescent="0.2">
      <c r="A46" s="10" t="s">
        <v>30</v>
      </c>
      <c r="B46" s="3">
        <v>205</v>
      </c>
      <c r="C46" s="3">
        <v>153</v>
      </c>
      <c r="D46" s="3">
        <v>52</v>
      </c>
      <c r="E46" s="3">
        <v>140</v>
      </c>
      <c r="F46" s="3"/>
      <c r="G46" s="13"/>
      <c r="H46" s="10">
        <v>65</v>
      </c>
    </row>
    <row r="47" spans="1:8" x14ac:dyDescent="0.2">
      <c r="A47" s="10" t="s">
        <v>57</v>
      </c>
      <c r="B47" s="12">
        <f>(B44/B46)</f>
        <v>5.1317073170731708</v>
      </c>
      <c r="C47" s="12">
        <f t="shared" ref="C47:H47" si="9">(C44/C46)</f>
        <v>2.1568627450980391</v>
      </c>
      <c r="D47" s="12">
        <f t="shared" si="9"/>
        <v>13.884615384615385</v>
      </c>
      <c r="E47" s="12">
        <f t="shared" si="9"/>
        <v>2.2785714285714285</v>
      </c>
      <c r="F47" s="12"/>
      <c r="G47" s="12"/>
      <c r="H47" s="12">
        <f t="shared" si="9"/>
        <v>11.276923076923078</v>
      </c>
    </row>
    <row r="48" spans="1:8" ht="15.75" x14ac:dyDescent="0.25">
      <c r="A48" s="14" t="s">
        <v>35</v>
      </c>
      <c r="B48" s="9"/>
      <c r="C48" s="3"/>
      <c r="D48" s="3"/>
      <c r="E48" s="3"/>
      <c r="F48" s="3"/>
      <c r="G48" s="3"/>
      <c r="H48" s="10"/>
    </row>
    <row r="49" spans="1:8" x14ac:dyDescent="0.2">
      <c r="A49" s="10" t="s">
        <v>54</v>
      </c>
      <c r="B49" s="36">
        <v>600</v>
      </c>
      <c r="C49" s="38">
        <v>410</v>
      </c>
      <c r="D49" s="38">
        <v>190</v>
      </c>
      <c r="E49" s="3">
        <v>435</v>
      </c>
      <c r="F49" s="3"/>
      <c r="G49" s="3"/>
      <c r="H49" s="10">
        <v>165</v>
      </c>
    </row>
    <row r="50" spans="1:8" x14ac:dyDescent="0.2">
      <c r="A50" s="10" t="s">
        <v>56</v>
      </c>
      <c r="B50" s="3">
        <v>600</v>
      </c>
      <c r="C50" s="3">
        <v>410</v>
      </c>
      <c r="D50" s="3">
        <v>190</v>
      </c>
      <c r="E50" s="3">
        <v>435</v>
      </c>
      <c r="F50" s="3"/>
      <c r="G50" s="3"/>
      <c r="H50" s="10">
        <v>165</v>
      </c>
    </row>
    <row r="51" spans="1:8" x14ac:dyDescent="0.2">
      <c r="A51" s="10" t="s">
        <v>55</v>
      </c>
      <c r="B51" s="12">
        <f>(B50*1000/110483)</f>
        <v>5.4306997456622286</v>
      </c>
      <c r="C51" s="12">
        <f t="shared" ref="C51:H51" si="10">(C50*1000/110483)</f>
        <v>3.7109781595358564</v>
      </c>
      <c r="D51" s="12">
        <f t="shared" si="10"/>
        <v>1.7197215861263724</v>
      </c>
      <c r="E51" s="12">
        <f t="shared" si="10"/>
        <v>3.9372573156051156</v>
      </c>
      <c r="F51" s="12"/>
      <c r="G51" s="12"/>
      <c r="H51" s="12">
        <f t="shared" si="10"/>
        <v>1.493442430057113</v>
      </c>
    </row>
    <row r="52" spans="1:8" x14ac:dyDescent="0.2">
      <c r="A52" s="10" t="s">
        <v>30</v>
      </c>
      <c r="B52" s="3">
        <v>200</v>
      </c>
      <c r="C52" s="3">
        <v>185</v>
      </c>
      <c r="D52" s="3">
        <v>15</v>
      </c>
      <c r="E52" s="3">
        <v>186</v>
      </c>
      <c r="F52" s="3"/>
      <c r="G52" s="13"/>
      <c r="H52" s="10">
        <v>14</v>
      </c>
    </row>
    <row r="53" spans="1:8" x14ac:dyDescent="0.2">
      <c r="A53" s="10" t="s">
        <v>57</v>
      </c>
      <c r="B53" s="12">
        <f>(B50/B52)</f>
        <v>3</v>
      </c>
      <c r="C53" s="12">
        <f t="shared" ref="C53:H53" si="11">(C50/C52)</f>
        <v>2.2162162162162162</v>
      </c>
      <c r="D53" s="12">
        <f t="shared" si="11"/>
        <v>12.666666666666666</v>
      </c>
      <c r="E53" s="12">
        <f t="shared" si="11"/>
        <v>2.338709677419355</v>
      </c>
      <c r="F53" s="12"/>
      <c r="G53" s="12"/>
      <c r="H53" s="12">
        <f t="shared" si="11"/>
        <v>11.785714285714286</v>
      </c>
    </row>
    <row r="54" spans="1:8" ht="15.75" x14ac:dyDescent="0.25">
      <c r="A54" s="14" t="s">
        <v>36</v>
      </c>
      <c r="B54" s="9"/>
      <c r="C54" s="3"/>
      <c r="D54" s="3"/>
      <c r="E54" s="3"/>
      <c r="F54" s="3"/>
      <c r="G54" s="3"/>
      <c r="H54" s="10"/>
    </row>
    <row r="55" spans="1:8" x14ac:dyDescent="0.2">
      <c r="A55" s="10" t="s">
        <v>54</v>
      </c>
      <c r="B55" s="36">
        <v>1422</v>
      </c>
      <c r="C55" s="38">
        <v>452</v>
      </c>
      <c r="D55" s="38">
        <v>970</v>
      </c>
      <c r="E55" s="3">
        <v>934</v>
      </c>
      <c r="F55" s="3"/>
      <c r="G55" s="3"/>
      <c r="H55" s="10">
        <v>488</v>
      </c>
    </row>
    <row r="56" spans="1:8" x14ac:dyDescent="0.2">
      <c r="A56" s="10" t="s">
        <v>56</v>
      </c>
      <c r="B56" s="11">
        <v>1615</v>
      </c>
      <c r="C56" s="11">
        <v>452</v>
      </c>
      <c r="D56" s="11">
        <v>1163</v>
      </c>
      <c r="E56" s="11">
        <v>934</v>
      </c>
      <c r="F56" s="11"/>
      <c r="G56" s="11"/>
      <c r="H56" s="16">
        <v>681</v>
      </c>
    </row>
    <row r="57" spans="1:8" x14ac:dyDescent="0.2">
      <c r="A57" s="10" t="s">
        <v>55</v>
      </c>
      <c r="B57" s="12">
        <f>(B56*1000/158446)</f>
        <v>10.192747055779256</v>
      </c>
      <c r="C57" s="12">
        <f t="shared" ref="C57:H57" si="12">(C56*1000/158446)</f>
        <v>2.8527069159208818</v>
      </c>
      <c r="D57" s="12">
        <f t="shared" si="12"/>
        <v>7.3400401398583748</v>
      </c>
      <c r="E57" s="12">
        <f t="shared" si="12"/>
        <v>5.894752786438282</v>
      </c>
      <c r="F57" s="12"/>
      <c r="G57" s="12"/>
      <c r="H57" s="12">
        <f t="shared" si="12"/>
        <v>4.2979942693409745</v>
      </c>
    </row>
    <row r="58" spans="1:8" x14ac:dyDescent="0.2">
      <c r="A58" s="10" t="s">
        <v>30</v>
      </c>
      <c r="B58" s="3">
        <v>284</v>
      </c>
      <c r="C58" s="3">
        <v>239</v>
      </c>
      <c r="D58" s="3">
        <v>45</v>
      </c>
      <c r="E58" s="3">
        <v>255</v>
      </c>
      <c r="F58" s="3"/>
      <c r="G58" s="13"/>
      <c r="H58" s="10">
        <v>29</v>
      </c>
    </row>
    <row r="59" spans="1:8" x14ac:dyDescent="0.2">
      <c r="A59" s="10" t="s">
        <v>57</v>
      </c>
      <c r="B59" s="12">
        <f>(B56/B58)</f>
        <v>5.686619718309859</v>
      </c>
      <c r="C59" s="12">
        <f t="shared" ref="C59:H59" si="13">(C56/C58)</f>
        <v>1.891213389121339</v>
      </c>
      <c r="D59" s="12">
        <f t="shared" si="13"/>
        <v>25.844444444444445</v>
      </c>
      <c r="E59" s="12">
        <f t="shared" si="13"/>
        <v>3.6627450980392156</v>
      </c>
      <c r="F59" s="12"/>
      <c r="G59" s="12"/>
      <c r="H59" s="12">
        <f t="shared" si="13"/>
        <v>23.482758620689655</v>
      </c>
    </row>
    <row r="60" spans="1:8" ht="15.75" x14ac:dyDescent="0.25">
      <c r="A60" s="14" t="s">
        <v>37</v>
      </c>
      <c r="B60" s="9"/>
      <c r="C60" s="3"/>
      <c r="D60" s="3"/>
      <c r="E60" s="3"/>
      <c r="F60" s="3"/>
      <c r="G60" s="3"/>
      <c r="H60" s="10"/>
    </row>
    <row r="61" spans="1:8" x14ac:dyDescent="0.2">
      <c r="A61" s="10" t="s">
        <v>54</v>
      </c>
      <c r="B61" s="36">
        <v>315</v>
      </c>
      <c r="C61" s="38">
        <v>315</v>
      </c>
      <c r="D61" s="38"/>
      <c r="E61" s="3">
        <v>315</v>
      </c>
      <c r="F61" s="3"/>
      <c r="G61" s="3"/>
      <c r="H61" s="10"/>
    </row>
    <row r="62" spans="1:8" x14ac:dyDescent="0.2">
      <c r="A62" s="10" t="s">
        <v>56</v>
      </c>
      <c r="B62" s="3">
        <v>332</v>
      </c>
      <c r="C62" s="3">
        <v>332</v>
      </c>
      <c r="D62" s="3"/>
      <c r="E62" s="3">
        <v>332</v>
      </c>
      <c r="F62" s="3"/>
      <c r="G62" s="3"/>
      <c r="H62" s="10"/>
    </row>
    <row r="63" spans="1:8" x14ac:dyDescent="0.2">
      <c r="A63" s="10" t="s">
        <v>55</v>
      </c>
      <c r="B63" s="12">
        <f>(B62*1000/99925)</f>
        <v>3.3224918689016762</v>
      </c>
      <c r="C63" s="12">
        <f t="shared" ref="C63:E63" si="14">(C62*1000/99925)</f>
        <v>3.3224918689016762</v>
      </c>
      <c r="D63" s="12"/>
      <c r="E63" s="12">
        <f t="shared" si="14"/>
        <v>3.3224918689016762</v>
      </c>
      <c r="F63" s="12"/>
      <c r="G63" s="12"/>
      <c r="H63" s="12"/>
    </row>
    <row r="64" spans="1:8" x14ac:dyDescent="0.2">
      <c r="A64" s="10" t="s">
        <v>30</v>
      </c>
      <c r="B64" s="3">
        <v>114</v>
      </c>
      <c r="C64" s="3">
        <v>114</v>
      </c>
      <c r="D64" s="3"/>
      <c r="E64" s="3">
        <v>114</v>
      </c>
      <c r="F64" s="3"/>
      <c r="G64" s="13"/>
      <c r="H64" s="10"/>
    </row>
    <row r="65" spans="1:8" x14ac:dyDescent="0.2">
      <c r="A65" s="10" t="s">
        <v>57</v>
      </c>
      <c r="B65" s="12">
        <f>(B62/B64)</f>
        <v>2.9122807017543861</v>
      </c>
      <c r="C65" s="12">
        <f t="shared" ref="C65:E65" si="15">(C62/C64)</f>
        <v>2.9122807017543861</v>
      </c>
      <c r="D65" s="12"/>
      <c r="E65" s="12">
        <f t="shared" si="15"/>
        <v>2.9122807017543861</v>
      </c>
      <c r="F65" s="12"/>
      <c r="G65" s="12"/>
      <c r="H65" s="12"/>
    </row>
    <row r="66" spans="1:8" ht="15.75" x14ac:dyDescent="0.25">
      <c r="A66" s="14" t="s">
        <v>38</v>
      </c>
      <c r="B66" s="9"/>
      <c r="C66" s="3"/>
      <c r="D66" s="3"/>
      <c r="E66" s="3"/>
      <c r="F66" s="3"/>
      <c r="G66" s="3"/>
      <c r="H66" s="10"/>
    </row>
    <row r="67" spans="1:8" x14ac:dyDescent="0.2">
      <c r="A67" s="10" t="s">
        <v>54</v>
      </c>
      <c r="B67" s="36">
        <v>411</v>
      </c>
      <c r="C67" s="38">
        <v>265</v>
      </c>
      <c r="D67" s="38">
        <v>146</v>
      </c>
      <c r="E67" s="3">
        <v>271</v>
      </c>
      <c r="F67" s="3"/>
      <c r="G67" s="3"/>
      <c r="H67" s="10">
        <v>140</v>
      </c>
    </row>
    <row r="68" spans="1:8" x14ac:dyDescent="0.2">
      <c r="A68" s="10" t="s">
        <v>56</v>
      </c>
      <c r="B68" s="3">
        <v>740</v>
      </c>
      <c r="C68" s="3">
        <v>432</v>
      </c>
      <c r="D68" s="3">
        <v>308</v>
      </c>
      <c r="E68" s="3">
        <v>438</v>
      </c>
      <c r="F68" s="3"/>
      <c r="G68" s="3"/>
      <c r="H68" s="3">
        <v>302</v>
      </c>
    </row>
    <row r="69" spans="1:8" x14ac:dyDescent="0.2">
      <c r="A69" s="10" t="s">
        <v>55</v>
      </c>
      <c r="B69" s="12">
        <f>(B68*1000/99813)</f>
        <v>7.4138639255407615</v>
      </c>
      <c r="C69" s="12">
        <f t="shared" ref="C69:H69" si="16">(C68*1000/99813)</f>
        <v>4.3280935349102823</v>
      </c>
      <c r="D69" s="12">
        <f t="shared" si="16"/>
        <v>3.0857703906304792</v>
      </c>
      <c r="E69" s="12">
        <f t="shared" si="16"/>
        <v>4.3882059451173694</v>
      </c>
      <c r="F69" s="12"/>
      <c r="G69" s="12"/>
      <c r="H69" s="12">
        <f t="shared" si="16"/>
        <v>3.0256579804233916</v>
      </c>
    </row>
    <row r="70" spans="1:8" x14ac:dyDescent="0.2">
      <c r="A70" s="10" t="s">
        <v>30</v>
      </c>
      <c r="B70" s="3">
        <v>118</v>
      </c>
      <c r="C70" s="3">
        <v>111</v>
      </c>
      <c r="D70" s="13">
        <v>7</v>
      </c>
      <c r="E70" s="13">
        <v>111</v>
      </c>
      <c r="F70" s="13"/>
      <c r="H70" s="10">
        <v>7</v>
      </c>
    </row>
    <row r="71" spans="1:8" x14ac:dyDescent="0.2">
      <c r="A71" s="10" t="s">
        <v>57</v>
      </c>
      <c r="B71" s="12">
        <f>(B68/B70)</f>
        <v>6.2711864406779663</v>
      </c>
      <c r="C71" s="12">
        <f t="shared" ref="C71:H71" si="17">(C68/C70)</f>
        <v>3.8918918918918921</v>
      </c>
      <c r="D71" s="12">
        <f t="shared" si="17"/>
        <v>44</v>
      </c>
      <c r="E71" s="12">
        <f t="shared" si="17"/>
        <v>3.9459459459459461</v>
      </c>
      <c r="F71" s="12"/>
      <c r="G71" s="12"/>
      <c r="H71" s="12">
        <f t="shared" si="17"/>
        <v>43.142857142857146</v>
      </c>
    </row>
    <row r="72" spans="1:8" ht="15.75" x14ac:dyDescent="0.25">
      <c r="A72" s="14" t="s">
        <v>39</v>
      </c>
      <c r="B72" s="9"/>
      <c r="C72" s="3"/>
      <c r="D72" s="3"/>
      <c r="E72" s="3"/>
      <c r="F72" s="3"/>
      <c r="G72" s="3"/>
      <c r="H72" s="10"/>
    </row>
    <row r="73" spans="1:8" x14ac:dyDescent="0.2">
      <c r="A73" s="10" t="s">
        <v>54</v>
      </c>
      <c r="B73" s="36">
        <v>1979</v>
      </c>
      <c r="C73" s="36">
        <v>1203</v>
      </c>
      <c r="D73" s="36">
        <v>776</v>
      </c>
      <c r="E73" s="3"/>
      <c r="F73" s="3">
        <v>12</v>
      </c>
      <c r="G73" s="3">
        <v>1161</v>
      </c>
      <c r="H73" s="10">
        <v>806</v>
      </c>
    </row>
    <row r="74" spans="1:8" x14ac:dyDescent="0.2">
      <c r="A74" s="10" t="s">
        <v>56</v>
      </c>
      <c r="B74" s="11">
        <v>2492</v>
      </c>
      <c r="C74" s="11">
        <v>1231</v>
      </c>
      <c r="D74" s="11">
        <v>1261</v>
      </c>
      <c r="E74" s="11"/>
      <c r="F74" s="11">
        <v>12</v>
      </c>
      <c r="G74" s="11">
        <v>1170</v>
      </c>
      <c r="H74" s="16">
        <v>1310</v>
      </c>
    </row>
    <row r="75" spans="1:8" x14ac:dyDescent="0.2">
      <c r="A75" s="10" t="s">
        <v>55</v>
      </c>
      <c r="B75" s="12">
        <f>(B74*1000/263938)</f>
        <v>9.4416112874993363</v>
      </c>
      <c r="C75" s="12">
        <f t="shared" ref="C75:H75" si="18">(C74*1000/263938)</f>
        <v>4.6639741151330991</v>
      </c>
      <c r="D75" s="12">
        <f t="shared" si="18"/>
        <v>4.7776371723662372</v>
      </c>
      <c r="E75" s="12"/>
      <c r="F75" s="12">
        <f t="shared" si="18"/>
        <v>4.5465222893255233E-2</v>
      </c>
      <c r="G75" s="12">
        <f t="shared" si="18"/>
        <v>4.432859232092385</v>
      </c>
      <c r="H75" s="12">
        <f t="shared" si="18"/>
        <v>4.9632868325136963</v>
      </c>
    </row>
    <row r="76" spans="1:8" x14ac:dyDescent="0.2">
      <c r="A76" s="10" t="s">
        <v>30</v>
      </c>
      <c r="B76" s="3">
        <v>607</v>
      </c>
      <c r="C76" s="3">
        <v>552</v>
      </c>
      <c r="D76" s="3">
        <v>55</v>
      </c>
      <c r="E76" s="3"/>
      <c r="F76" s="3">
        <v>1</v>
      </c>
      <c r="G76" s="13">
        <v>511</v>
      </c>
      <c r="H76" s="10">
        <v>95</v>
      </c>
    </row>
    <row r="77" spans="1:8" x14ac:dyDescent="0.2">
      <c r="A77" s="10" t="s">
        <v>57</v>
      </c>
      <c r="B77" s="12">
        <f>(B74/B76)</f>
        <v>4.1054365733113674</v>
      </c>
      <c r="C77" s="12">
        <f t="shared" ref="C77:H77" si="19">(C74/C76)</f>
        <v>2.2300724637681157</v>
      </c>
      <c r="D77" s="12">
        <f t="shared" si="19"/>
        <v>22.927272727272726</v>
      </c>
      <c r="E77" s="12"/>
      <c r="F77" s="12">
        <f t="shared" si="19"/>
        <v>12</v>
      </c>
      <c r="G77" s="12">
        <f t="shared" si="19"/>
        <v>2.2896281800391391</v>
      </c>
      <c r="H77" s="12">
        <f t="shared" si="19"/>
        <v>13.789473684210526</v>
      </c>
    </row>
    <row r="78" spans="1:8" ht="15.75" x14ac:dyDescent="0.25">
      <c r="A78" s="14" t="s">
        <v>40</v>
      </c>
      <c r="B78" s="9"/>
      <c r="C78" s="3"/>
      <c r="D78" s="3"/>
      <c r="E78" s="3"/>
      <c r="F78" s="3"/>
      <c r="G78" s="3"/>
      <c r="H78" s="10"/>
    </row>
    <row r="79" spans="1:8" x14ac:dyDescent="0.2">
      <c r="A79" s="10" t="s">
        <v>54</v>
      </c>
      <c r="B79" s="36">
        <v>94</v>
      </c>
      <c r="C79" s="38">
        <v>94</v>
      </c>
      <c r="D79" s="38"/>
      <c r="E79" s="3">
        <v>76</v>
      </c>
      <c r="F79" s="3">
        <v>18</v>
      </c>
      <c r="G79" s="3"/>
      <c r="H79" s="10"/>
    </row>
    <row r="80" spans="1:8" x14ac:dyDescent="0.2">
      <c r="A80" s="10" t="s">
        <v>56</v>
      </c>
      <c r="B80" s="3">
        <v>94</v>
      </c>
      <c r="C80" s="3">
        <v>94</v>
      </c>
      <c r="D80" s="3"/>
      <c r="E80" s="3">
        <v>76</v>
      </c>
      <c r="F80" s="3">
        <v>18</v>
      </c>
      <c r="G80" s="3"/>
      <c r="H80" s="10"/>
    </row>
    <row r="81" spans="1:8" x14ac:dyDescent="0.2">
      <c r="A81" s="10" t="s">
        <v>55</v>
      </c>
      <c r="B81" s="12">
        <f>(B80*1000/42469)</f>
        <v>2.2133791706892088</v>
      </c>
      <c r="C81" s="12">
        <f t="shared" ref="C81:F81" si="20">(C80*1000/42469)</f>
        <v>2.2133791706892088</v>
      </c>
      <c r="D81" s="12"/>
      <c r="E81" s="12">
        <f t="shared" si="20"/>
        <v>1.7895406060891474</v>
      </c>
      <c r="F81" s="12">
        <f t="shared" si="20"/>
        <v>0.4238385646000612</v>
      </c>
      <c r="G81" s="12"/>
      <c r="H81" s="12"/>
    </row>
    <row r="82" spans="1:8" x14ac:dyDescent="0.2">
      <c r="A82" s="10" t="s">
        <v>30</v>
      </c>
      <c r="B82" s="3">
        <v>24</v>
      </c>
      <c r="C82" s="3">
        <v>24</v>
      </c>
      <c r="D82" s="3"/>
      <c r="E82" s="3">
        <v>22</v>
      </c>
      <c r="F82" s="3">
        <v>2</v>
      </c>
      <c r="G82" s="3"/>
      <c r="H82" s="10"/>
    </row>
    <row r="83" spans="1:8" x14ac:dyDescent="0.2">
      <c r="A83" s="10" t="s">
        <v>57</v>
      </c>
      <c r="B83" s="12">
        <f>(B80/B82)</f>
        <v>3.9166666666666665</v>
      </c>
      <c r="C83" s="12">
        <f t="shared" ref="C83:F83" si="21">(C80/C82)</f>
        <v>3.9166666666666665</v>
      </c>
      <c r="D83" s="12"/>
      <c r="E83" s="12">
        <f t="shared" si="21"/>
        <v>3.4545454545454546</v>
      </c>
      <c r="F83" s="12">
        <f t="shared" si="21"/>
        <v>9</v>
      </c>
      <c r="G83" s="12"/>
      <c r="H83" s="12"/>
    </row>
    <row r="84" spans="1:8" ht="15.75" x14ac:dyDescent="0.25">
      <c r="A84" s="14" t="s">
        <v>41</v>
      </c>
      <c r="B84" s="9"/>
      <c r="C84" s="3"/>
      <c r="D84" s="3"/>
      <c r="E84" s="3"/>
      <c r="F84" s="3"/>
      <c r="G84" s="3"/>
      <c r="H84" s="10"/>
    </row>
    <row r="85" spans="1:8" x14ac:dyDescent="0.2">
      <c r="A85" s="10" t="s">
        <v>54</v>
      </c>
      <c r="B85" s="36">
        <v>218</v>
      </c>
      <c r="C85" s="38">
        <v>213</v>
      </c>
      <c r="D85" s="38">
        <v>5</v>
      </c>
      <c r="E85" s="3">
        <v>218</v>
      </c>
      <c r="F85" s="3"/>
      <c r="G85" s="3"/>
      <c r="H85" s="10"/>
    </row>
    <row r="86" spans="1:8" x14ac:dyDescent="0.2">
      <c r="A86" s="10" t="s">
        <v>56</v>
      </c>
      <c r="B86" s="3">
        <v>218</v>
      </c>
      <c r="C86" s="3">
        <v>213</v>
      </c>
      <c r="D86" s="3">
        <v>5</v>
      </c>
      <c r="E86" s="3">
        <v>218</v>
      </c>
      <c r="F86" s="3"/>
      <c r="G86" s="3"/>
      <c r="H86" s="10"/>
    </row>
    <row r="87" spans="1:8" x14ac:dyDescent="0.2">
      <c r="A87" s="10" t="s">
        <v>55</v>
      </c>
      <c r="B87" s="12">
        <f>(B86*1000/68808)</f>
        <v>3.1682362515986515</v>
      </c>
      <c r="C87" s="12">
        <f t="shared" ref="C87:E87" si="22">(C86*1000/68808)</f>
        <v>3.0955702825252875</v>
      </c>
      <c r="D87" s="12">
        <f t="shared" si="22"/>
        <v>7.2665969073363562E-2</v>
      </c>
      <c r="E87" s="12">
        <f t="shared" si="22"/>
        <v>3.1682362515986515</v>
      </c>
      <c r="F87" s="12"/>
      <c r="G87" s="12"/>
      <c r="H87" s="12"/>
    </row>
    <row r="88" spans="1:8" x14ac:dyDescent="0.2">
      <c r="A88" s="10" t="s">
        <v>30</v>
      </c>
      <c r="B88" s="3">
        <v>71</v>
      </c>
      <c r="C88" s="3">
        <v>71</v>
      </c>
      <c r="D88" s="13"/>
      <c r="E88" s="3">
        <v>71</v>
      </c>
      <c r="F88" s="3"/>
      <c r="G88" s="13"/>
      <c r="H88" s="10"/>
    </row>
    <row r="89" spans="1:8" x14ac:dyDescent="0.2">
      <c r="A89" s="10" t="s">
        <v>57</v>
      </c>
      <c r="B89" s="12">
        <f>(B86/B88)</f>
        <v>3.0704225352112675</v>
      </c>
      <c r="C89" s="12">
        <f t="shared" ref="C89:E89" si="23">(C86/C88)</f>
        <v>3</v>
      </c>
      <c r="D89" s="12"/>
      <c r="E89" s="12">
        <f t="shared" si="23"/>
        <v>3.0704225352112675</v>
      </c>
      <c r="F89" s="12"/>
      <c r="G89" s="12"/>
      <c r="H89" s="12"/>
    </row>
    <row r="90" spans="1:8" ht="15.75" x14ac:dyDescent="0.25">
      <c r="A90" s="14" t="s">
        <v>42</v>
      </c>
      <c r="B90" s="9"/>
      <c r="C90" s="3"/>
      <c r="D90" s="3"/>
      <c r="E90" s="3"/>
      <c r="F90" s="3"/>
      <c r="G90" s="3"/>
      <c r="H90" s="10"/>
    </row>
    <row r="91" spans="1:8" x14ac:dyDescent="0.2">
      <c r="A91" s="10" t="s">
        <v>54</v>
      </c>
      <c r="B91" s="36">
        <v>442</v>
      </c>
      <c r="C91" s="38">
        <v>289</v>
      </c>
      <c r="D91" s="38">
        <v>153</v>
      </c>
      <c r="E91" s="3">
        <v>312</v>
      </c>
      <c r="F91" s="3"/>
      <c r="G91" s="3"/>
      <c r="H91" s="10">
        <v>130</v>
      </c>
    </row>
    <row r="92" spans="1:8" x14ac:dyDescent="0.2">
      <c r="A92" s="10" t="s">
        <v>56</v>
      </c>
      <c r="B92" s="3">
        <v>592</v>
      </c>
      <c r="C92" s="3">
        <v>309</v>
      </c>
      <c r="D92" s="3">
        <v>283</v>
      </c>
      <c r="E92" s="3">
        <v>332</v>
      </c>
      <c r="F92" s="3"/>
      <c r="G92" s="3"/>
      <c r="H92" s="3">
        <v>260</v>
      </c>
    </row>
    <row r="93" spans="1:8" x14ac:dyDescent="0.2">
      <c r="A93" s="10" t="s">
        <v>55</v>
      </c>
      <c r="B93" s="12">
        <f>(B92*1000/62451)</f>
        <v>9.4794318745896788</v>
      </c>
      <c r="C93" s="12">
        <f t="shared" ref="C93:H93" si="24">(C92*1000/62451)</f>
        <v>4.9478791372435991</v>
      </c>
      <c r="D93" s="12">
        <f t="shared" si="24"/>
        <v>4.5315527373460789</v>
      </c>
      <c r="E93" s="12">
        <f t="shared" si="24"/>
        <v>5.3161678756144815</v>
      </c>
      <c r="F93" s="12"/>
      <c r="G93" s="12"/>
      <c r="H93" s="12">
        <f t="shared" si="24"/>
        <v>4.1632639989751965</v>
      </c>
    </row>
    <row r="94" spans="1:8" x14ac:dyDescent="0.2">
      <c r="A94" s="10" t="s">
        <v>30</v>
      </c>
      <c r="B94" s="3">
        <v>127</v>
      </c>
      <c r="C94" s="3">
        <v>116</v>
      </c>
      <c r="D94" s="13">
        <v>11</v>
      </c>
      <c r="E94" s="4">
        <v>116</v>
      </c>
      <c r="H94" s="4">
        <v>11</v>
      </c>
    </row>
    <row r="95" spans="1:8" x14ac:dyDescent="0.2">
      <c r="A95" s="10" t="s">
        <v>57</v>
      </c>
      <c r="B95" s="12">
        <f>(B92/B94)</f>
        <v>4.6614173228346454</v>
      </c>
      <c r="C95" s="12">
        <f t="shared" ref="C95:H95" si="25">(C92/C94)</f>
        <v>2.6637931034482758</v>
      </c>
      <c r="D95" s="12">
        <f t="shared" si="25"/>
        <v>25.727272727272727</v>
      </c>
      <c r="E95" s="12">
        <f t="shared" si="25"/>
        <v>2.8620689655172415</v>
      </c>
      <c r="F95" s="12"/>
      <c r="G95" s="12"/>
      <c r="H95" s="12">
        <f t="shared" si="25"/>
        <v>23.636363636363637</v>
      </c>
    </row>
    <row r="96" spans="1:8" ht="15.75" x14ac:dyDescent="0.25">
      <c r="A96" s="14" t="s">
        <v>43</v>
      </c>
      <c r="B96" s="9"/>
      <c r="C96" s="3"/>
      <c r="D96" s="3"/>
      <c r="E96" s="3"/>
      <c r="F96" s="3"/>
      <c r="G96" s="3"/>
      <c r="H96" s="10"/>
    </row>
    <row r="97" spans="1:8" x14ac:dyDescent="0.2">
      <c r="A97" s="10" t="s">
        <v>54</v>
      </c>
      <c r="B97" s="36">
        <v>689</v>
      </c>
      <c r="C97" s="38">
        <v>526</v>
      </c>
      <c r="D97" s="38">
        <v>163</v>
      </c>
      <c r="E97" s="3">
        <v>549</v>
      </c>
      <c r="F97" s="3"/>
      <c r="G97" s="3"/>
      <c r="H97" s="10">
        <v>140</v>
      </c>
    </row>
    <row r="98" spans="1:8" x14ac:dyDescent="0.2">
      <c r="A98" s="10" t="s">
        <v>56</v>
      </c>
      <c r="B98" s="3">
        <v>689</v>
      </c>
      <c r="C98" s="3">
        <v>526</v>
      </c>
      <c r="D98" s="3">
        <v>163</v>
      </c>
      <c r="E98" s="3">
        <v>549</v>
      </c>
      <c r="F98" s="3"/>
      <c r="G98" s="3"/>
      <c r="H98" s="10">
        <v>140</v>
      </c>
    </row>
    <row r="99" spans="1:8" x14ac:dyDescent="0.2">
      <c r="A99" s="10" t="s">
        <v>55</v>
      </c>
      <c r="B99" s="12">
        <f>(B98*1000/127464)</f>
        <v>5.4054478127157468</v>
      </c>
      <c r="C99" s="12">
        <f t="shared" ref="C99:H99" si="26">(C98*1000/127464)</f>
        <v>4.1266553693591916</v>
      </c>
      <c r="D99" s="12">
        <f t="shared" si="26"/>
        <v>1.2787924433565556</v>
      </c>
      <c r="E99" s="12">
        <f t="shared" si="26"/>
        <v>4.3070984748634906</v>
      </c>
      <c r="F99" s="12"/>
      <c r="G99" s="12"/>
      <c r="H99" s="12">
        <f t="shared" si="26"/>
        <v>1.0983493378522564</v>
      </c>
    </row>
    <row r="100" spans="1:8" x14ac:dyDescent="0.2">
      <c r="A100" s="10" t="s">
        <v>30</v>
      </c>
      <c r="B100" s="3">
        <v>302</v>
      </c>
      <c r="C100" s="3">
        <v>294</v>
      </c>
      <c r="D100" s="3">
        <v>8</v>
      </c>
      <c r="E100" s="3">
        <v>295</v>
      </c>
      <c r="F100" s="3"/>
      <c r="G100" s="13"/>
      <c r="H100" s="10">
        <v>7</v>
      </c>
    </row>
    <row r="101" spans="1:8" x14ac:dyDescent="0.2">
      <c r="A101" s="10" t="s">
        <v>57</v>
      </c>
      <c r="B101" s="12">
        <f>(B98/B100)</f>
        <v>2.2814569536423841</v>
      </c>
      <c r="C101" s="12">
        <f t="shared" ref="C101:H101" si="27">(C98/C100)</f>
        <v>1.7891156462585034</v>
      </c>
      <c r="D101" s="12">
        <f t="shared" si="27"/>
        <v>20.375</v>
      </c>
      <c r="E101" s="12">
        <f t="shared" si="27"/>
        <v>1.8610169491525423</v>
      </c>
      <c r="F101" s="12"/>
      <c r="G101" s="12"/>
      <c r="H101" s="12">
        <f t="shared" si="27"/>
        <v>20</v>
      </c>
    </row>
    <row r="102" spans="1:8" ht="15.75" x14ac:dyDescent="0.25">
      <c r="A102" s="14" t="s">
        <v>44</v>
      </c>
      <c r="B102" s="9"/>
      <c r="C102" s="3"/>
      <c r="D102" s="3"/>
      <c r="E102" s="3"/>
      <c r="F102" s="3"/>
      <c r="G102" s="3"/>
      <c r="H102" s="10"/>
    </row>
    <row r="103" spans="1:8" x14ac:dyDescent="0.2">
      <c r="A103" s="10" t="s">
        <v>54</v>
      </c>
      <c r="B103" s="36">
        <v>1058</v>
      </c>
      <c r="C103" s="38">
        <v>496</v>
      </c>
      <c r="D103" s="38">
        <v>562</v>
      </c>
      <c r="E103" s="3">
        <v>455</v>
      </c>
      <c r="F103" s="3"/>
      <c r="G103" s="3"/>
      <c r="H103" s="10">
        <v>603</v>
      </c>
    </row>
    <row r="104" spans="1:8" x14ac:dyDescent="0.2">
      <c r="A104" s="10" t="s">
        <v>56</v>
      </c>
      <c r="B104" s="11">
        <v>1058</v>
      </c>
      <c r="C104" s="11">
        <v>496</v>
      </c>
      <c r="D104" s="11">
        <v>562</v>
      </c>
      <c r="E104" s="11">
        <v>455</v>
      </c>
      <c r="F104" s="11"/>
      <c r="G104" s="11"/>
      <c r="H104" s="16">
        <v>603</v>
      </c>
    </row>
    <row r="105" spans="1:8" x14ac:dyDescent="0.2">
      <c r="A105" s="10" t="s">
        <v>55</v>
      </c>
      <c r="B105" s="12">
        <f>(B104*1000/160558)</f>
        <v>6.5895190523050857</v>
      </c>
      <c r="C105" s="12">
        <f t="shared" ref="C105:H105" si="28">(C104*1000/160558)</f>
        <v>3.0892263231978476</v>
      </c>
      <c r="D105" s="12">
        <f t="shared" si="28"/>
        <v>3.5002927291072385</v>
      </c>
      <c r="E105" s="12">
        <f t="shared" si="28"/>
        <v>2.8338668892238319</v>
      </c>
      <c r="F105" s="12"/>
      <c r="G105" s="12"/>
      <c r="H105" s="12">
        <f t="shared" si="28"/>
        <v>3.7556521630812543</v>
      </c>
    </row>
    <row r="106" spans="1:8" x14ac:dyDescent="0.2">
      <c r="A106" s="10" t="s">
        <v>30</v>
      </c>
      <c r="B106" s="3">
        <v>217</v>
      </c>
      <c r="C106" s="3">
        <v>194</v>
      </c>
      <c r="D106" s="3">
        <v>23</v>
      </c>
      <c r="E106" s="3">
        <v>177</v>
      </c>
      <c r="F106" s="3"/>
      <c r="G106" s="13"/>
      <c r="H106" s="10">
        <v>40</v>
      </c>
    </row>
    <row r="107" spans="1:8" x14ac:dyDescent="0.2">
      <c r="A107" s="10" t="s">
        <v>57</v>
      </c>
      <c r="B107" s="12">
        <f>(B104/B106)</f>
        <v>4.8755760368663594</v>
      </c>
      <c r="C107" s="12">
        <f t="shared" ref="C107:H107" si="29">(C104/C106)</f>
        <v>2.5567010309278349</v>
      </c>
      <c r="D107" s="12">
        <f t="shared" si="29"/>
        <v>24.434782608695652</v>
      </c>
      <c r="E107" s="12">
        <f t="shared" si="29"/>
        <v>2.5706214689265536</v>
      </c>
      <c r="F107" s="12"/>
      <c r="G107" s="12"/>
      <c r="H107" s="12">
        <f t="shared" si="29"/>
        <v>15.074999999999999</v>
      </c>
    </row>
    <row r="108" spans="1:8" ht="15.75" x14ac:dyDescent="0.25">
      <c r="A108" s="14" t="s">
        <v>45</v>
      </c>
      <c r="B108" s="9"/>
      <c r="C108" s="3"/>
      <c r="D108" s="3"/>
      <c r="E108" s="3"/>
      <c r="F108" s="3"/>
      <c r="G108" s="3"/>
      <c r="H108" s="10"/>
    </row>
    <row r="109" spans="1:8" x14ac:dyDescent="0.2">
      <c r="A109" s="10" t="s">
        <v>54</v>
      </c>
      <c r="B109" s="36">
        <v>1207</v>
      </c>
      <c r="C109" s="38">
        <v>1097</v>
      </c>
      <c r="D109" s="38">
        <v>110</v>
      </c>
      <c r="E109" s="3">
        <v>126</v>
      </c>
      <c r="F109" s="3"/>
      <c r="G109" s="3">
        <v>981</v>
      </c>
      <c r="H109" s="10">
        <v>100</v>
      </c>
    </row>
    <row r="110" spans="1:8" x14ac:dyDescent="0.2">
      <c r="A110" s="10" t="s">
        <v>56</v>
      </c>
      <c r="B110" s="11">
        <v>1223</v>
      </c>
      <c r="C110" s="11">
        <v>1097</v>
      </c>
      <c r="D110" s="11">
        <v>126</v>
      </c>
      <c r="E110" s="11">
        <v>126</v>
      </c>
      <c r="F110" s="11"/>
      <c r="G110" s="11">
        <v>981</v>
      </c>
      <c r="H110" s="16">
        <v>116</v>
      </c>
    </row>
    <row r="111" spans="1:8" x14ac:dyDescent="0.2">
      <c r="A111" s="10" t="s">
        <v>55</v>
      </c>
      <c r="B111" s="12">
        <f>(B110*1000/253824)</f>
        <v>4.818299293998991</v>
      </c>
      <c r="C111" s="12">
        <f t="shared" ref="C111:H111" si="30">(C110*1000/253824)</f>
        <v>4.3218923348461926</v>
      </c>
      <c r="D111" s="12">
        <f t="shared" si="30"/>
        <v>0.49640695915279881</v>
      </c>
      <c r="E111" s="12">
        <f t="shared" si="30"/>
        <v>0.49640695915279881</v>
      </c>
      <c r="F111" s="12"/>
      <c r="G111" s="12">
        <f t="shared" si="30"/>
        <v>3.8648827534039336</v>
      </c>
      <c r="H111" s="12">
        <f t="shared" si="30"/>
        <v>0.45700958144225923</v>
      </c>
    </row>
    <row r="112" spans="1:8" x14ac:dyDescent="0.2">
      <c r="A112" s="10" t="s">
        <v>30</v>
      </c>
      <c r="B112" s="3">
        <v>552</v>
      </c>
      <c r="C112" s="3">
        <v>549</v>
      </c>
      <c r="D112" s="3">
        <v>3</v>
      </c>
      <c r="E112" s="3">
        <v>43</v>
      </c>
      <c r="F112" s="3"/>
      <c r="G112" s="13">
        <v>507</v>
      </c>
      <c r="H112" s="10">
        <v>2</v>
      </c>
    </row>
    <row r="113" spans="1:8" x14ac:dyDescent="0.2">
      <c r="A113" s="10" t="s">
        <v>57</v>
      </c>
      <c r="B113" s="12">
        <f>(B110/B112)</f>
        <v>2.2155797101449277</v>
      </c>
      <c r="C113" s="12">
        <f t="shared" ref="C113:H113" si="31">(C110/C112)</f>
        <v>1.9981785063752278</v>
      </c>
      <c r="D113" s="12">
        <f t="shared" si="31"/>
        <v>42</v>
      </c>
      <c r="E113" s="12">
        <f t="shared" si="31"/>
        <v>2.9302325581395348</v>
      </c>
      <c r="F113" s="12"/>
      <c r="G113" s="12">
        <f t="shared" si="31"/>
        <v>1.9349112426035502</v>
      </c>
      <c r="H113" s="12">
        <f t="shared" si="31"/>
        <v>58</v>
      </c>
    </row>
    <row r="114" spans="1:8" ht="15.75" x14ac:dyDescent="0.25">
      <c r="A114" s="14" t="s">
        <v>46</v>
      </c>
      <c r="B114" s="9"/>
      <c r="C114" s="3"/>
      <c r="D114" s="3"/>
      <c r="E114" s="3"/>
      <c r="F114" s="3"/>
      <c r="G114" s="3"/>
      <c r="H114" s="10"/>
    </row>
    <row r="115" spans="1:8" x14ac:dyDescent="0.2">
      <c r="A115" s="10" t="s">
        <v>54</v>
      </c>
      <c r="B115" s="36">
        <v>421</v>
      </c>
      <c r="C115" s="38">
        <v>320</v>
      </c>
      <c r="D115" s="38">
        <v>101</v>
      </c>
      <c r="E115" s="3">
        <v>421</v>
      </c>
      <c r="F115" s="3"/>
      <c r="G115" s="3"/>
      <c r="H115" s="10"/>
    </row>
    <row r="116" spans="1:8" x14ac:dyDescent="0.2">
      <c r="A116" s="10" t="s">
        <v>56</v>
      </c>
      <c r="B116" s="3">
        <v>428</v>
      </c>
      <c r="C116" s="3">
        <v>327</v>
      </c>
      <c r="D116" s="3">
        <v>101</v>
      </c>
      <c r="E116" s="3">
        <v>428</v>
      </c>
      <c r="F116" s="3"/>
      <c r="G116" s="3"/>
      <c r="H116" s="10"/>
    </row>
    <row r="117" spans="1:8" x14ac:dyDescent="0.2">
      <c r="A117" s="10" t="s">
        <v>55</v>
      </c>
      <c r="B117" s="12">
        <f>(B116*1000/95441)</f>
        <v>4.4844458880355402</v>
      </c>
      <c r="C117" s="12">
        <f t="shared" ref="C117:E117" si="32">(C116*1000/95441)</f>
        <v>3.4262004798776209</v>
      </c>
      <c r="D117" s="12">
        <f t="shared" si="32"/>
        <v>1.0582454081579196</v>
      </c>
      <c r="E117" s="12">
        <f t="shared" si="32"/>
        <v>4.4844458880355402</v>
      </c>
      <c r="F117" s="12"/>
      <c r="G117" s="12"/>
      <c r="H117" s="12"/>
    </row>
    <row r="118" spans="1:8" x14ac:dyDescent="0.2">
      <c r="A118" s="10" t="s">
        <v>30</v>
      </c>
      <c r="B118" s="3">
        <v>199</v>
      </c>
      <c r="C118" s="3">
        <v>197</v>
      </c>
      <c r="D118" s="13">
        <v>2</v>
      </c>
      <c r="E118" s="3">
        <v>199</v>
      </c>
      <c r="F118" s="3"/>
      <c r="G118" s="3"/>
      <c r="H118" s="10"/>
    </row>
    <row r="119" spans="1:8" x14ac:dyDescent="0.2">
      <c r="A119" s="10" t="s">
        <v>57</v>
      </c>
      <c r="B119" s="12">
        <f>(B116/B118)</f>
        <v>2.1507537688442211</v>
      </c>
      <c r="C119" s="12">
        <f t="shared" ref="C119:E119" si="33">(C116/C118)</f>
        <v>1.6598984771573604</v>
      </c>
      <c r="D119" s="12">
        <f t="shared" si="33"/>
        <v>50.5</v>
      </c>
      <c r="E119" s="12">
        <f t="shared" si="33"/>
        <v>2.1507537688442211</v>
      </c>
      <c r="F119" s="12"/>
      <c r="G119" s="12"/>
      <c r="H119" s="12"/>
    </row>
    <row r="120" spans="1:8" ht="15.75" x14ac:dyDescent="0.25">
      <c r="A120" s="14" t="s">
        <v>47</v>
      </c>
      <c r="B120" s="9"/>
      <c r="C120" s="3"/>
      <c r="D120" s="3"/>
      <c r="E120" s="3"/>
      <c r="F120" s="3"/>
      <c r="G120" s="3"/>
      <c r="H120" s="10"/>
    </row>
    <row r="121" spans="1:8" x14ac:dyDescent="0.2">
      <c r="A121" s="10" t="s">
        <v>54</v>
      </c>
      <c r="B121" s="36">
        <v>371</v>
      </c>
      <c r="C121" s="38">
        <v>366</v>
      </c>
      <c r="D121" s="38">
        <v>5</v>
      </c>
      <c r="E121" s="3">
        <v>371</v>
      </c>
      <c r="F121" s="3"/>
      <c r="G121" s="3"/>
      <c r="H121" s="10"/>
    </row>
    <row r="122" spans="1:8" x14ac:dyDescent="0.2">
      <c r="A122" s="10" t="s">
        <v>56</v>
      </c>
      <c r="B122" s="3">
        <v>471</v>
      </c>
      <c r="C122" s="3">
        <v>466</v>
      </c>
      <c r="D122" s="3">
        <v>5</v>
      </c>
      <c r="E122" s="3">
        <v>471</v>
      </c>
      <c r="F122" s="3"/>
      <c r="G122" s="3"/>
      <c r="H122" s="10"/>
    </row>
    <row r="123" spans="1:8" x14ac:dyDescent="0.2">
      <c r="A123" s="10" t="s">
        <v>55</v>
      </c>
      <c r="B123" s="12">
        <f>(B122*1000/139841)</f>
        <v>3.3681109259802202</v>
      </c>
      <c r="C123" s="12">
        <f t="shared" ref="C123:E123" si="34">(C122*1000/139841)</f>
        <v>3.3323560329231054</v>
      </c>
      <c r="D123" s="12">
        <f t="shared" si="34"/>
        <v>3.5754893057114864E-2</v>
      </c>
      <c r="E123" s="12">
        <f t="shared" si="34"/>
        <v>3.3681109259802202</v>
      </c>
      <c r="F123" s="12"/>
      <c r="G123" s="12"/>
      <c r="H123" s="12"/>
    </row>
    <row r="124" spans="1:8" x14ac:dyDescent="0.2">
      <c r="A124" s="10" t="s">
        <v>30</v>
      </c>
      <c r="B124" s="3">
        <v>226</v>
      </c>
      <c r="C124" s="3">
        <v>226</v>
      </c>
      <c r="D124" s="3"/>
      <c r="E124" s="3">
        <v>226</v>
      </c>
      <c r="F124" s="3"/>
      <c r="G124" s="13"/>
      <c r="H124" s="10"/>
    </row>
    <row r="125" spans="1:8" x14ac:dyDescent="0.2">
      <c r="A125" s="10" t="s">
        <v>57</v>
      </c>
      <c r="B125" s="12">
        <f>(B122/B124)</f>
        <v>2.084070796460177</v>
      </c>
      <c r="C125" s="12">
        <f t="shared" ref="C125:E125" si="35">(C122/C124)</f>
        <v>2.0619469026548671</v>
      </c>
      <c r="D125" s="12"/>
      <c r="E125" s="12">
        <f t="shared" si="35"/>
        <v>2.084070796460177</v>
      </c>
      <c r="F125" s="12"/>
      <c r="G125" s="12"/>
      <c r="H125" s="12"/>
    </row>
    <row r="126" spans="1:8" ht="15.75" x14ac:dyDescent="0.25">
      <c r="A126" s="14" t="s">
        <v>48</v>
      </c>
      <c r="B126" s="9"/>
      <c r="C126" s="3"/>
      <c r="D126" s="3"/>
      <c r="E126" s="3"/>
      <c r="F126" s="3"/>
      <c r="G126" s="3"/>
      <c r="H126" s="3"/>
    </row>
    <row r="127" spans="1:8" x14ac:dyDescent="0.2">
      <c r="A127" s="10" t="s">
        <v>54</v>
      </c>
      <c r="B127" s="36">
        <v>1532</v>
      </c>
      <c r="C127" s="36">
        <v>1403</v>
      </c>
      <c r="D127" s="36">
        <v>129</v>
      </c>
      <c r="E127" s="3"/>
      <c r="F127" s="3">
        <v>68</v>
      </c>
      <c r="G127" s="3">
        <v>1379</v>
      </c>
      <c r="H127" s="3">
        <v>85</v>
      </c>
    </row>
    <row r="128" spans="1:8" x14ac:dyDescent="0.2">
      <c r="A128" s="10" t="s">
        <v>56</v>
      </c>
      <c r="B128" s="11">
        <v>1954</v>
      </c>
      <c r="C128" s="11">
        <v>1443</v>
      </c>
      <c r="D128" s="11">
        <v>511</v>
      </c>
      <c r="E128" s="11"/>
      <c r="F128" s="11">
        <v>70</v>
      </c>
      <c r="G128" s="11">
        <v>1419</v>
      </c>
      <c r="H128" s="11">
        <v>465</v>
      </c>
    </row>
    <row r="129" spans="1:8" x14ac:dyDescent="0.2">
      <c r="A129" s="10" t="s">
        <v>55</v>
      </c>
      <c r="B129" s="12">
        <f>(B128*1000/423845)</f>
        <v>4.6101758897710248</v>
      </c>
      <c r="C129" s="12">
        <f t="shared" ref="C129:H129" si="36">(C128*1000/423845)</f>
        <v>3.4045464733570054</v>
      </c>
      <c r="D129" s="12">
        <f t="shared" si="36"/>
        <v>1.2056294164140193</v>
      </c>
      <c r="E129" s="12"/>
      <c r="F129" s="12">
        <f t="shared" si="36"/>
        <v>0.16515471457726291</v>
      </c>
      <c r="G129" s="12">
        <f t="shared" si="36"/>
        <v>3.3479219997876584</v>
      </c>
      <c r="H129" s="12">
        <f t="shared" si="36"/>
        <v>1.0970991754061037</v>
      </c>
    </row>
    <row r="130" spans="1:8" x14ac:dyDescent="0.2">
      <c r="A130" s="10" t="s">
        <v>30</v>
      </c>
      <c r="B130" s="3">
        <v>789</v>
      </c>
      <c r="C130" s="3">
        <v>779</v>
      </c>
      <c r="D130" s="13">
        <v>10</v>
      </c>
      <c r="E130" s="3"/>
      <c r="F130" s="3">
        <v>11</v>
      </c>
      <c r="G130" s="13">
        <v>773</v>
      </c>
      <c r="H130" s="13">
        <v>5</v>
      </c>
    </row>
    <row r="131" spans="1:8" x14ac:dyDescent="0.2">
      <c r="A131" s="10" t="s">
        <v>57</v>
      </c>
      <c r="B131" s="12">
        <f>(B128/B130)</f>
        <v>2.4765525982256018</v>
      </c>
      <c r="C131" s="12">
        <f t="shared" ref="C131:H131" si="37">(C128/C130)</f>
        <v>1.852374839537869</v>
      </c>
      <c r="D131" s="12">
        <f t="shared" si="37"/>
        <v>51.1</v>
      </c>
      <c r="E131" s="12"/>
      <c r="F131" s="12">
        <f t="shared" si="37"/>
        <v>6.3636363636363633</v>
      </c>
      <c r="G131" s="12">
        <f t="shared" si="37"/>
        <v>1.8357050452781372</v>
      </c>
      <c r="H131" s="12">
        <f t="shared" si="37"/>
        <v>93</v>
      </c>
    </row>
    <row r="132" spans="1:8" ht="15.75" x14ac:dyDescent="0.25">
      <c r="A132" s="14" t="s">
        <v>49</v>
      </c>
      <c r="B132" s="9"/>
      <c r="C132" s="3"/>
      <c r="D132" s="3"/>
      <c r="E132" s="3"/>
      <c r="F132" s="3"/>
      <c r="G132" s="3"/>
      <c r="H132" s="10"/>
    </row>
    <row r="133" spans="1:8" x14ac:dyDescent="0.2">
      <c r="A133" s="10" t="s">
        <v>54</v>
      </c>
      <c r="B133" s="36">
        <v>527</v>
      </c>
      <c r="C133" s="38">
        <v>450</v>
      </c>
      <c r="D133" s="38">
        <v>77</v>
      </c>
      <c r="E133" s="3">
        <v>432</v>
      </c>
      <c r="F133" s="3">
        <v>39</v>
      </c>
      <c r="G133" s="3"/>
      <c r="H133" s="10">
        <v>56</v>
      </c>
    </row>
    <row r="134" spans="1:8" x14ac:dyDescent="0.2">
      <c r="A134" s="10" t="s">
        <v>56</v>
      </c>
      <c r="B134" s="3">
        <v>729</v>
      </c>
      <c r="C134" s="3">
        <v>488</v>
      </c>
      <c r="D134" s="3">
        <v>241</v>
      </c>
      <c r="E134" s="3">
        <v>432</v>
      </c>
      <c r="F134" s="3">
        <v>77</v>
      </c>
      <c r="G134" s="3"/>
      <c r="H134" s="10">
        <v>220</v>
      </c>
    </row>
    <row r="135" spans="1:8" x14ac:dyDescent="0.2">
      <c r="A135" s="10" t="s">
        <v>55</v>
      </c>
      <c r="B135" s="12">
        <f>(B134*1000/196867)</f>
        <v>3.7030076142776593</v>
      </c>
      <c r="C135" s="12">
        <f t="shared" ref="C135:H135" si="38">(C134*1000/196867)</f>
        <v>2.4788308858264716</v>
      </c>
      <c r="D135" s="12">
        <f t="shared" si="38"/>
        <v>1.224176728451188</v>
      </c>
      <c r="E135" s="12">
        <f t="shared" si="38"/>
        <v>2.1943748825349094</v>
      </c>
      <c r="F135" s="12">
        <f t="shared" si="38"/>
        <v>0.39112700452589821</v>
      </c>
      <c r="G135" s="12"/>
      <c r="H135" s="12">
        <f t="shared" si="38"/>
        <v>1.117505727216852</v>
      </c>
    </row>
    <row r="136" spans="1:8" x14ac:dyDescent="0.2">
      <c r="A136" s="10" t="s">
        <v>30</v>
      </c>
      <c r="B136" s="3">
        <v>239</v>
      </c>
      <c r="C136" s="3">
        <v>228</v>
      </c>
      <c r="D136" s="3">
        <v>11</v>
      </c>
      <c r="E136" s="3">
        <v>225</v>
      </c>
      <c r="F136" s="3">
        <v>3</v>
      </c>
      <c r="G136" s="3"/>
      <c r="H136" s="10">
        <v>11</v>
      </c>
    </row>
    <row r="137" spans="1:8" x14ac:dyDescent="0.2">
      <c r="A137" s="10" t="s">
        <v>57</v>
      </c>
      <c r="B137" s="12">
        <f>(B134/B136)</f>
        <v>3.0502092050209204</v>
      </c>
      <c r="C137" s="12">
        <f t="shared" ref="C137:H137" si="39">(C134/C136)</f>
        <v>2.1403508771929824</v>
      </c>
      <c r="D137" s="12">
        <f t="shared" si="39"/>
        <v>21.90909090909091</v>
      </c>
      <c r="E137" s="12">
        <f t="shared" si="39"/>
        <v>1.92</v>
      </c>
      <c r="F137" s="12">
        <f t="shared" si="39"/>
        <v>25.666666666666668</v>
      </c>
      <c r="G137" s="12"/>
      <c r="H137" s="12">
        <f t="shared" si="39"/>
        <v>20</v>
      </c>
    </row>
    <row r="138" spans="1:8" ht="15.75" x14ac:dyDescent="0.25">
      <c r="A138" s="14" t="s">
        <v>50</v>
      </c>
      <c r="B138" s="9"/>
      <c r="C138" s="3"/>
      <c r="D138" s="3"/>
      <c r="E138" s="3"/>
      <c r="F138" s="3"/>
      <c r="G138" s="3"/>
      <c r="H138" s="10"/>
    </row>
    <row r="139" spans="1:8" x14ac:dyDescent="0.2">
      <c r="A139" s="10" t="s">
        <v>54</v>
      </c>
      <c r="B139" s="36">
        <v>435</v>
      </c>
      <c r="C139" s="38">
        <v>287</v>
      </c>
      <c r="D139" s="38">
        <v>148</v>
      </c>
      <c r="E139" s="3">
        <v>309</v>
      </c>
      <c r="F139" s="3">
        <v>6</v>
      </c>
      <c r="G139" s="3"/>
      <c r="H139" s="10">
        <v>120</v>
      </c>
    </row>
    <row r="140" spans="1:8" x14ac:dyDescent="0.2">
      <c r="A140" s="10" t="s">
        <v>56</v>
      </c>
      <c r="B140" s="3">
        <v>573</v>
      </c>
      <c r="C140" s="3">
        <v>295</v>
      </c>
      <c r="D140" s="3">
        <v>278</v>
      </c>
      <c r="E140" s="3">
        <v>309</v>
      </c>
      <c r="F140" s="3">
        <v>14</v>
      </c>
      <c r="G140" s="3"/>
      <c r="H140" s="10">
        <v>250</v>
      </c>
    </row>
    <row r="141" spans="1:8" x14ac:dyDescent="0.2">
      <c r="A141" s="10" t="s">
        <v>55</v>
      </c>
      <c r="B141" s="12">
        <f>(B140*1000/114869)</f>
        <v>4.9882910097589424</v>
      </c>
      <c r="C141" s="12">
        <f t="shared" ref="C141:H141" si="40">(C140*1000/114869)</f>
        <v>2.5681428409753719</v>
      </c>
      <c r="D141" s="12">
        <f t="shared" si="40"/>
        <v>2.4201481687835709</v>
      </c>
      <c r="E141" s="12">
        <f t="shared" si="40"/>
        <v>2.6900208063097963</v>
      </c>
      <c r="F141" s="12">
        <f t="shared" si="40"/>
        <v>0.12187796533442444</v>
      </c>
      <c r="G141" s="12"/>
      <c r="H141" s="12">
        <f t="shared" si="40"/>
        <v>2.176392238114722</v>
      </c>
    </row>
    <row r="142" spans="1:8" x14ac:dyDescent="0.2">
      <c r="A142" s="10" t="s">
        <v>30</v>
      </c>
      <c r="B142" s="3">
        <v>137</v>
      </c>
      <c r="C142" s="3">
        <v>127</v>
      </c>
      <c r="D142" s="3">
        <v>10</v>
      </c>
      <c r="E142" s="3">
        <v>126</v>
      </c>
      <c r="F142" s="3">
        <v>2</v>
      </c>
      <c r="G142" s="3"/>
      <c r="H142" s="10">
        <v>9</v>
      </c>
    </row>
    <row r="143" spans="1:8" x14ac:dyDescent="0.2">
      <c r="A143" s="10" t="s">
        <v>57</v>
      </c>
      <c r="B143" s="12">
        <f>(B140/B142)</f>
        <v>4.1824817518248176</v>
      </c>
      <c r="C143" s="12">
        <f t="shared" ref="C143:H143" si="41">(C140/C142)</f>
        <v>2.3228346456692912</v>
      </c>
      <c r="D143" s="12">
        <f t="shared" si="41"/>
        <v>27.8</v>
      </c>
      <c r="E143" s="12">
        <f t="shared" si="41"/>
        <v>2.4523809523809526</v>
      </c>
      <c r="F143" s="12">
        <f t="shared" si="41"/>
        <v>7</v>
      </c>
      <c r="G143" s="12"/>
      <c r="H143" s="12">
        <f t="shared" si="41"/>
        <v>27.777777777777779</v>
      </c>
    </row>
    <row r="144" spans="1:8" ht="15.75" x14ac:dyDescent="0.25">
      <c r="A144" s="14" t="s">
        <v>51</v>
      </c>
      <c r="B144" s="9"/>
      <c r="C144" s="3"/>
      <c r="D144" s="3"/>
      <c r="E144" s="3"/>
      <c r="F144" s="3"/>
      <c r="G144" s="3"/>
      <c r="H144" s="10"/>
    </row>
    <row r="145" spans="1:8" x14ac:dyDescent="0.2">
      <c r="A145" s="10" t="s">
        <v>54</v>
      </c>
      <c r="B145" s="36">
        <v>294</v>
      </c>
      <c r="C145" s="38">
        <v>292</v>
      </c>
      <c r="D145" s="38">
        <v>2</v>
      </c>
      <c r="E145" s="3">
        <v>294</v>
      </c>
      <c r="F145" s="3"/>
      <c r="G145" s="3"/>
      <c r="H145" s="10"/>
    </row>
    <row r="146" spans="1:8" x14ac:dyDescent="0.2">
      <c r="A146" s="10" t="s">
        <v>56</v>
      </c>
      <c r="B146" s="3">
        <v>294</v>
      </c>
      <c r="C146" s="3">
        <v>292</v>
      </c>
      <c r="D146" s="3">
        <v>2</v>
      </c>
      <c r="E146" s="3">
        <v>294</v>
      </c>
      <c r="F146" s="3"/>
      <c r="G146" s="3"/>
      <c r="H146" s="10"/>
    </row>
    <row r="147" spans="1:8" x14ac:dyDescent="0.2">
      <c r="A147" s="10" t="s">
        <v>55</v>
      </c>
      <c r="B147" s="12">
        <f>(B146*1000/104737)</f>
        <v>2.8070309441744561</v>
      </c>
      <c r="C147" s="12">
        <f t="shared" ref="C147:E147" si="42">(C146*1000/104737)</f>
        <v>2.7879354955746298</v>
      </c>
      <c r="D147" s="12">
        <f t="shared" si="42"/>
        <v>1.9095448599826231E-2</v>
      </c>
      <c r="E147" s="12">
        <f t="shared" si="42"/>
        <v>2.8070309441744561</v>
      </c>
      <c r="F147" s="12"/>
      <c r="G147" s="12"/>
      <c r="H147" s="12"/>
    </row>
    <row r="148" spans="1:8" x14ac:dyDescent="0.2">
      <c r="A148" s="10" t="s">
        <v>30</v>
      </c>
      <c r="B148" s="3">
        <v>144</v>
      </c>
      <c r="C148" s="3">
        <v>144</v>
      </c>
      <c r="D148" s="3"/>
      <c r="E148" s="3">
        <v>144</v>
      </c>
      <c r="F148" s="3"/>
      <c r="G148" s="13"/>
      <c r="H148" s="10"/>
    </row>
    <row r="149" spans="1:8" x14ac:dyDescent="0.2">
      <c r="A149" s="10" t="s">
        <v>57</v>
      </c>
      <c r="B149" s="12">
        <f>(B146/B148)</f>
        <v>2.0416666666666665</v>
      </c>
      <c r="C149" s="12">
        <f t="shared" ref="C149:E149" si="43">(C146/C148)</f>
        <v>2.0277777777777777</v>
      </c>
      <c r="D149" s="12"/>
      <c r="E149" s="12">
        <f t="shared" si="43"/>
        <v>2.0416666666666665</v>
      </c>
      <c r="F149" s="12"/>
      <c r="G149" s="12"/>
      <c r="H149" s="12"/>
    </row>
    <row r="150" spans="1:8" x14ac:dyDescent="0.2">
      <c r="A150" s="10"/>
      <c r="C150" s="3"/>
      <c r="D150" s="3"/>
      <c r="E150" s="3"/>
      <c r="F150" s="3"/>
      <c r="G150" s="3"/>
      <c r="H150" s="3"/>
    </row>
    <row r="151" spans="1:8" ht="31.9" customHeight="1" x14ac:dyDescent="0.2">
      <c r="A151" s="40" t="s">
        <v>59</v>
      </c>
      <c r="B151" s="40"/>
      <c r="C151" s="40"/>
      <c r="D151" s="40"/>
      <c r="E151" s="40"/>
      <c r="F151" s="40"/>
      <c r="G151" s="40"/>
      <c r="H151" s="40"/>
    </row>
    <row r="152" spans="1:8" ht="32.25" customHeight="1" x14ac:dyDescent="0.2">
      <c r="A152" s="41" t="s">
        <v>58</v>
      </c>
      <c r="B152" s="41"/>
      <c r="C152" s="41"/>
      <c r="D152" s="41"/>
      <c r="E152" s="41"/>
      <c r="F152" s="41"/>
      <c r="G152" s="41"/>
      <c r="H152" s="41"/>
    </row>
    <row r="153" spans="1:8" x14ac:dyDescent="0.2">
      <c r="A153" s="10"/>
      <c r="B153" s="13"/>
      <c r="C153" s="13"/>
      <c r="D153" s="13"/>
      <c r="E153" s="13"/>
      <c r="F153" s="13"/>
      <c r="G153" s="13"/>
      <c r="H153" s="13"/>
    </row>
    <row r="154" spans="1:8" x14ac:dyDescent="0.2">
      <c r="A154" s="10"/>
    </row>
    <row r="155" spans="1:8" x14ac:dyDescent="0.2">
      <c r="A155" s="10"/>
      <c r="B155" s="13"/>
      <c r="C155" s="18"/>
      <c r="D155" s="18"/>
      <c r="E155" s="18"/>
      <c r="F155" s="18"/>
      <c r="G155" s="18"/>
      <c r="H155" s="18"/>
    </row>
    <row r="156" spans="1:8" x14ac:dyDescent="0.2">
      <c r="A156" s="10"/>
      <c r="B156" s="13"/>
      <c r="C156" s="18"/>
      <c r="D156" s="18"/>
      <c r="E156" s="18"/>
      <c r="F156" s="18"/>
      <c r="G156" s="18"/>
      <c r="H156" s="18"/>
    </row>
    <row r="157" spans="1:8" x14ac:dyDescent="0.2">
      <c r="B157" s="13"/>
      <c r="C157" s="18"/>
      <c r="D157" s="18"/>
      <c r="E157" s="18"/>
      <c r="F157" s="18"/>
      <c r="G157" s="18"/>
      <c r="H157" s="18"/>
    </row>
    <row r="158" spans="1:8" ht="15.75" x14ac:dyDescent="0.25">
      <c r="A158" s="1"/>
      <c r="B158" s="13"/>
      <c r="C158" s="18"/>
      <c r="D158" s="18"/>
      <c r="E158" s="18"/>
      <c r="F158" s="18"/>
      <c r="G158" s="18"/>
      <c r="H158" s="18"/>
    </row>
    <row r="159" spans="1:8" x14ac:dyDescent="0.2">
      <c r="A159" s="10"/>
      <c r="B159" s="13"/>
      <c r="C159" s="18"/>
      <c r="D159" s="18"/>
      <c r="E159" s="18"/>
      <c r="F159" s="18"/>
      <c r="G159" s="18"/>
      <c r="H159" s="18"/>
    </row>
    <row r="160" spans="1:8" x14ac:dyDescent="0.2">
      <c r="A160" s="10"/>
      <c r="B160" s="13"/>
      <c r="C160" s="18"/>
      <c r="D160" s="18"/>
      <c r="E160" s="18"/>
      <c r="F160" s="18"/>
      <c r="G160" s="18"/>
      <c r="H160" s="18"/>
    </row>
    <row r="161" spans="1:8" x14ac:dyDescent="0.2">
      <c r="A161" s="10"/>
      <c r="B161" s="13"/>
      <c r="C161" s="18"/>
      <c r="D161" s="18"/>
      <c r="E161" s="18"/>
      <c r="F161" s="18"/>
      <c r="G161" s="18"/>
      <c r="H161" s="18"/>
    </row>
    <row r="162" spans="1:8" x14ac:dyDescent="0.2">
      <c r="A162" s="10"/>
      <c r="B162" s="13"/>
      <c r="C162" s="18"/>
      <c r="D162" s="18"/>
      <c r="E162" s="18"/>
      <c r="F162" s="18"/>
      <c r="G162" s="18"/>
      <c r="H162" s="18"/>
    </row>
    <row r="163" spans="1:8" x14ac:dyDescent="0.2">
      <c r="A163" s="10"/>
      <c r="B163" s="13"/>
      <c r="C163" s="18"/>
      <c r="D163" s="18"/>
      <c r="E163" s="18"/>
      <c r="F163" s="18"/>
      <c r="G163" s="18"/>
      <c r="H163" s="18"/>
    </row>
    <row r="164" spans="1:8" x14ac:dyDescent="0.2">
      <c r="A164" s="10"/>
      <c r="B164" s="19"/>
      <c r="C164" s="18"/>
      <c r="D164" s="18"/>
      <c r="E164" s="18"/>
      <c r="F164" s="18"/>
      <c r="G164" s="18"/>
      <c r="H164" s="18"/>
    </row>
    <row r="165" spans="1:8" x14ac:dyDescent="0.2">
      <c r="A165" s="10"/>
      <c r="B165" s="19"/>
      <c r="C165" s="18"/>
      <c r="D165" s="18"/>
      <c r="E165" s="18"/>
      <c r="F165" s="18"/>
      <c r="G165" s="18"/>
      <c r="H165" s="18"/>
    </row>
    <row r="166" spans="1:8" x14ac:dyDescent="0.2">
      <c r="A166" s="10"/>
      <c r="B166" s="19"/>
      <c r="C166" s="18"/>
      <c r="D166" s="18"/>
      <c r="E166" s="18"/>
      <c r="F166" s="18"/>
      <c r="G166" s="18"/>
      <c r="H166" s="18"/>
    </row>
    <row r="167" spans="1:8" x14ac:dyDescent="0.2">
      <c r="A167" s="10"/>
      <c r="B167" s="19"/>
      <c r="C167" s="18"/>
      <c r="D167" s="20"/>
      <c r="E167" s="18"/>
      <c r="F167" s="18"/>
      <c r="G167" s="18"/>
      <c r="H167" s="18"/>
    </row>
    <row r="168" spans="1:8" x14ac:dyDescent="0.2">
      <c r="A168" s="10"/>
      <c r="B168" s="21"/>
      <c r="C168" s="18"/>
      <c r="D168" s="18"/>
      <c r="E168" s="20"/>
      <c r="F168" s="20"/>
      <c r="G168" s="18"/>
      <c r="H168" s="20"/>
    </row>
    <row r="169" spans="1:8" x14ac:dyDescent="0.2">
      <c r="A169" s="10"/>
      <c r="B169" s="19"/>
      <c r="C169" s="18"/>
      <c r="D169" s="18"/>
      <c r="E169" s="18"/>
      <c r="F169" s="18"/>
      <c r="G169" s="18"/>
      <c r="H169" s="18"/>
    </row>
    <row r="170" spans="1:8" x14ac:dyDescent="0.2">
      <c r="A170" s="10"/>
      <c r="B170" s="19"/>
      <c r="C170" s="18"/>
      <c r="D170" s="18"/>
      <c r="E170" s="18"/>
      <c r="F170" s="18"/>
      <c r="G170" s="18"/>
      <c r="H170" s="21"/>
    </row>
    <row r="171" spans="1:8" ht="15.75" x14ac:dyDescent="0.25">
      <c r="A171" s="1"/>
      <c r="B171" s="19"/>
      <c r="C171" s="18"/>
      <c r="D171" s="18"/>
      <c r="E171" s="18"/>
      <c r="F171" s="18"/>
      <c r="G171" s="18"/>
      <c r="H171" s="18"/>
    </row>
    <row r="172" spans="1:8" x14ac:dyDescent="0.2">
      <c r="A172" s="10"/>
      <c r="B172" s="19"/>
      <c r="C172" s="18"/>
      <c r="D172" s="18"/>
      <c r="E172" s="18"/>
      <c r="F172" s="18"/>
      <c r="G172" s="18"/>
      <c r="H172" s="21"/>
    </row>
    <row r="173" spans="1:8" x14ac:dyDescent="0.2">
      <c r="B173" s="19"/>
      <c r="C173" s="18"/>
      <c r="D173" s="18"/>
      <c r="E173" s="18"/>
      <c r="F173" s="18"/>
      <c r="G173" s="18"/>
      <c r="H173" s="21"/>
    </row>
    <row r="174" spans="1:8" x14ac:dyDescent="0.2">
      <c r="B174" s="13"/>
      <c r="C174" s="13"/>
      <c r="D174" s="13"/>
      <c r="E174" s="13"/>
      <c r="F174" s="13"/>
      <c r="G174" s="13"/>
      <c r="H174" s="13"/>
    </row>
    <row r="175" spans="1:8" x14ac:dyDescent="0.2">
      <c r="B175" s="13"/>
      <c r="C175" s="17"/>
      <c r="D175" s="17"/>
      <c r="E175" s="17"/>
      <c r="F175" s="17"/>
      <c r="G175" s="17"/>
      <c r="H175" s="17"/>
    </row>
    <row r="176" spans="1:8" x14ac:dyDescent="0.2">
      <c r="A176" s="10"/>
      <c r="B176" s="12"/>
      <c r="C176" s="23"/>
      <c r="D176" s="23"/>
      <c r="E176" s="23"/>
      <c r="F176" s="23"/>
      <c r="G176" s="23"/>
      <c r="H176" s="23"/>
    </row>
    <row r="177" spans="1:8" x14ac:dyDescent="0.2">
      <c r="A177" s="10"/>
      <c r="B177" s="12"/>
      <c r="C177" s="23"/>
      <c r="D177" s="23"/>
      <c r="E177" s="23"/>
      <c r="F177" s="23"/>
      <c r="G177" s="23"/>
      <c r="H177" s="23"/>
    </row>
    <row r="178" spans="1:8" x14ac:dyDescent="0.2">
      <c r="A178" s="10"/>
      <c r="B178" s="13"/>
      <c r="C178" s="17"/>
      <c r="D178" s="17"/>
      <c r="E178" s="17"/>
      <c r="F178" s="17"/>
      <c r="G178" s="17"/>
      <c r="H178" s="17"/>
    </row>
    <row r="179" spans="1:8" x14ac:dyDescent="0.2">
      <c r="A179" s="10"/>
      <c r="B179" s="13"/>
      <c r="C179" s="17"/>
      <c r="D179" s="17"/>
      <c r="E179" s="17"/>
      <c r="F179" s="17"/>
      <c r="G179" s="17"/>
      <c r="H179" s="24"/>
    </row>
    <row r="180" spans="1:8" x14ac:dyDescent="0.2">
      <c r="A180" s="10"/>
      <c r="B180" s="13"/>
      <c r="C180" s="17"/>
      <c r="D180" s="17"/>
      <c r="E180" s="17"/>
      <c r="F180" s="17"/>
      <c r="G180" s="17"/>
      <c r="H180" s="24"/>
    </row>
    <row r="181" spans="1:8" x14ac:dyDescent="0.2">
      <c r="A181" s="10"/>
      <c r="B181" s="13"/>
      <c r="C181" s="17"/>
      <c r="D181" s="17"/>
      <c r="E181" s="17"/>
      <c r="F181" s="17"/>
      <c r="G181" s="17"/>
      <c r="H181" s="24"/>
    </row>
    <row r="182" spans="1:8" x14ac:dyDescent="0.2">
      <c r="A182" s="10"/>
      <c r="B182" s="13"/>
      <c r="C182" s="17"/>
      <c r="D182" s="17"/>
      <c r="E182" s="17"/>
      <c r="F182" s="17"/>
      <c r="G182" s="17"/>
      <c r="H182" s="24"/>
    </row>
    <row r="183" spans="1:8" x14ac:dyDescent="0.2">
      <c r="A183" s="10"/>
      <c r="B183" s="13"/>
      <c r="C183" s="17"/>
      <c r="D183" s="17"/>
      <c r="E183" s="17"/>
      <c r="F183" s="17"/>
      <c r="G183" s="17"/>
      <c r="H183" s="17"/>
    </row>
    <row r="184" spans="1:8" x14ac:dyDescent="0.2">
      <c r="A184" s="10"/>
      <c r="B184" s="13"/>
      <c r="C184" s="17"/>
      <c r="D184" s="17"/>
      <c r="E184" s="17"/>
      <c r="F184" s="17"/>
      <c r="G184" s="17"/>
      <c r="H184" s="17"/>
    </row>
    <row r="185" spans="1:8" x14ac:dyDescent="0.2">
      <c r="A185" s="10"/>
      <c r="B185" s="13"/>
      <c r="C185" s="17"/>
      <c r="D185" s="17"/>
      <c r="E185" s="17"/>
      <c r="F185" s="17"/>
      <c r="G185" s="17"/>
      <c r="H185" s="17"/>
    </row>
    <row r="186" spans="1:8" x14ac:dyDescent="0.2">
      <c r="A186" s="10"/>
      <c r="B186" s="13"/>
      <c r="C186" s="17"/>
      <c r="D186" s="17"/>
      <c r="E186" s="17"/>
      <c r="F186" s="17"/>
      <c r="G186" s="25"/>
      <c r="H186" s="17"/>
    </row>
    <row r="187" spans="1:8" ht="15.75" x14ac:dyDescent="0.25">
      <c r="A187" s="1"/>
      <c r="B187" s="13"/>
      <c r="C187" s="17"/>
      <c r="D187" s="17"/>
      <c r="E187" s="17"/>
      <c r="F187" s="17"/>
      <c r="G187" s="17"/>
      <c r="H187" s="17"/>
    </row>
    <row r="188" spans="1:8" x14ac:dyDescent="0.2">
      <c r="B188" s="13"/>
      <c r="C188" s="17"/>
      <c r="D188" s="17"/>
      <c r="E188" s="17"/>
      <c r="F188" s="17"/>
      <c r="G188" s="17"/>
      <c r="H188" s="17"/>
    </row>
    <row r="189" spans="1:8" ht="15.75" x14ac:dyDescent="0.25">
      <c r="A189" s="1"/>
      <c r="B189" s="13"/>
      <c r="C189" s="17"/>
      <c r="D189" s="17"/>
      <c r="E189" s="17"/>
      <c r="F189" s="17"/>
      <c r="G189" s="17"/>
      <c r="H189" s="17"/>
    </row>
    <row r="190" spans="1:8" x14ac:dyDescent="0.2">
      <c r="B190" s="13"/>
      <c r="C190" s="17"/>
      <c r="D190" s="17"/>
      <c r="E190" s="17"/>
      <c r="F190" s="17"/>
      <c r="G190" s="17"/>
      <c r="H190" s="17"/>
    </row>
    <row r="191" spans="1:8" ht="15.75" x14ac:dyDescent="0.25">
      <c r="A191" s="10"/>
      <c r="B191" s="26"/>
      <c r="C191" s="17"/>
      <c r="D191" s="17"/>
      <c r="E191" s="17"/>
      <c r="F191" s="17"/>
      <c r="G191" s="17"/>
      <c r="H191" s="17"/>
    </row>
    <row r="192" spans="1:8" ht="15.75" x14ac:dyDescent="0.25">
      <c r="B192" s="26"/>
      <c r="C192" s="17"/>
      <c r="D192" s="17"/>
      <c r="E192" s="17"/>
      <c r="F192" s="17"/>
      <c r="G192" s="17"/>
      <c r="H192" s="17"/>
    </row>
    <row r="193" spans="1:8" ht="15.75" x14ac:dyDescent="0.25">
      <c r="A193" s="1"/>
      <c r="B193" s="13"/>
      <c r="C193" s="17"/>
      <c r="D193" s="17"/>
      <c r="E193" s="17"/>
      <c r="F193" s="17"/>
      <c r="G193" s="17"/>
      <c r="H193" s="17"/>
    </row>
    <row r="194" spans="1:8" ht="15.75" x14ac:dyDescent="0.25">
      <c r="A194" s="1"/>
      <c r="B194" s="26"/>
      <c r="C194" s="17"/>
      <c r="D194" s="17"/>
      <c r="E194" s="17"/>
      <c r="F194" s="17"/>
      <c r="G194" s="17"/>
      <c r="H194" s="17"/>
    </row>
    <row r="195" spans="1:8" ht="15.75" x14ac:dyDescent="0.25">
      <c r="A195" s="1"/>
      <c r="B195" s="13"/>
      <c r="C195" s="17"/>
      <c r="D195" s="17"/>
      <c r="E195" s="17"/>
      <c r="F195" s="17"/>
      <c r="G195" s="17"/>
      <c r="H195" s="17"/>
    </row>
    <row r="196" spans="1:8" ht="15.75" x14ac:dyDescent="0.25">
      <c r="A196" s="1"/>
      <c r="B196" s="26"/>
      <c r="C196" s="17"/>
      <c r="D196" s="17"/>
      <c r="E196" s="17"/>
      <c r="F196" s="17"/>
      <c r="G196" s="17"/>
      <c r="H196" s="17"/>
    </row>
    <row r="197" spans="1:8" x14ac:dyDescent="0.2">
      <c r="B197" s="13"/>
      <c r="C197" s="17"/>
      <c r="D197" s="17"/>
      <c r="E197" s="17"/>
      <c r="F197" s="17"/>
      <c r="G197" s="17"/>
      <c r="H197" s="17"/>
    </row>
    <row r="198" spans="1:8" ht="15.75" x14ac:dyDescent="0.25">
      <c r="A198" s="1"/>
      <c r="B198" s="26"/>
      <c r="C198" s="17"/>
      <c r="D198" s="17"/>
      <c r="E198" s="17"/>
      <c r="F198" s="17"/>
      <c r="G198" s="17"/>
      <c r="H198" s="17"/>
    </row>
    <row r="199" spans="1:8" x14ac:dyDescent="0.2">
      <c r="B199" s="13"/>
      <c r="C199" s="13"/>
      <c r="D199" s="13"/>
      <c r="E199" s="13"/>
      <c r="F199" s="13"/>
      <c r="G199" s="13"/>
      <c r="H199" s="13"/>
    </row>
    <row r="200" spans="1:8" ht="15.75" x14ac:dyDescent="0.25">
      <c r="A200" s="1"/>
    </row>
    <row r="201" spans="1:8" ht="15.75" x14ac:dyDescent="0.25">
      <c r="A201" s="1"/>
    </row>
    <row r="202" spans="1:8" ht="15.75" x14ac:dyDescent="0.25">
      <c r="A202" s="1"/>
      <c r="G202" s="5"/>
    </row>
    <row r="203" spans="1:8" x14ac:dyDescent="0.2">
      <c r="G203" s="17"/>
      <c r="H203" s="22"/>
    </row>
    <row r="204" spans="1:8" ht="15.75" x14ac:dyDescent="0.25">
      <c r="A204" s="1"/>
      <c r="G204" s="17"/>
      <c r="H204" s="10"/>
    </row>
    <row r="205" spans="1:8" x14ac:dyDescent="0.2">
      <c r="A205" s="10"/>
      <c r="G205" s="17"/>
      <c r="H205" s="10"/>
    </row>
    <row r="206" spans="1:8" x14ac:dyDescent="0.2">
      <c r="A206" s="10"/>
      <c r="G206" s="17"/>
      <c r="H206" s="10"/>
    </row>
    <row r="207" spans="1:8" x14ac:dyDescent="0.2">
      <c r="A207" s="10"/>
      <c r="D207" s="17"/>
      <c r="G207" s="17"/>
      <c r="H207" s="10"/>
    </row>
    <row r="208" spans="1:8" x14ac:dyDescent="0.2">
      <c r="A208" s="10"/>
      <c r="G208" s="17"/>
      <c r="H208" s="10"/>
    </row>
    <row r="209" spans="1:8" x14ac:dyDescent="0.2">
      <c r="A209" s="10"/>
      <c r="G209" s="17"/>
      <c r="H209" s="10"/>
    </row>
    <row r="210" spans="1:8" x14ac:dyDescent="0.2">
      <c r="A210" s="10"/>
      <c r="G210" s="17"/>
      <c r="H210" s="10"/>
    </row>
    <row r="211" spans="1:8" x14ac:dyDescent="0.2">
      <c r="A211" s="10"/>
      <c r="H211" s="10"/>
    </row>
    <row r="212" spans="1:8" x14ac:dyDescent="0.2">
      <c r="A212" s="10"/>
      <c r="G212" s="17"/>
      <c r="H212" s="10"/>
    </row>
    <row r="213" spans="1:8" x14ac:dyDescent="0.2">
      <c r="A213" s="10"/>
    </row>
    <row r="214" spans="1:8" x14ac:dyDescent="0.2">
      <c r="A214" s="10"/>
    </row>
    <row r="215" spans="1:8" x14ac:dyDescent="0.2">
      <c r="A215" s="10"/>
    </row>
    <row r="216" spans="1:8" x14ac:dyDescent="0.2">
      <c r="A216" s="10"/>
    </row>
    <row r="217" spans="1:8" ht="15.75" x14ac:dyDescent="0.25">
      <c r="A217" s="1"/>
      <c r="B217" s="1"/>
    </row>
    <row r="218" spans="1:8" ht="15.75" x14ac:dyDescent="0.25">
      <c r="A218" s="1"/>
      <c r="B218" s="1"/>
    </row>
    <row r="219" spans="1:8" ht="15.75" x14ac:dyDescent="0.25">
      <c r="A219" s="10"/>
      <c r="B219" s="1"/>
    </row>
    <row r="220" spans="1:8" ht="15.75" x14ac:dyDescent="0.25">
      <c r="A220" s="1"/>
      <c r="B220" s="1"/>
    </row>
    <row r="221" spans="1:8" ht="15.75" x14ac:dyDescent="0.25">
      <c r="A221" s="1"/>
    </row>
    <row r="222" spans="1:8" ht="15.75" x14ac:dyDescent="0.25">
      <c r="A222" s="1"/>
      <c r="G222" s="5"/>
    </row>
    <row r="223" spans="1:8" ht="15.75" x14ac:dyDescent="0.25">
      <c r="A223" s="1"/>
      <c r="G223" s="17"/>
      <c r="H223" s="10"/>
    </row>
    <row r="224" spans="1:8" ht="15.75" x14ac:dyDescent="0.25">
      <c r="A224" s="1"/>
      <c r="G224" s="17"/>
      <c r="H224" s="10"/>
    </row>
    <row r="225" spans="1:8" ht="15.75" x14ac:dyDescent="0.25">
      <c r="A225" s="1"/>
      <c r="G225" s="17"/>
      <c r="H225" s="10"/>
    </row>
    <row r="226" spans="1:8" x14ac:dyDescent="0.2">
      <c r="A226" s="10"/>
      <c r="C226" s="3"/>
      <c r="D226" s="3"/>
      <c r="E226" s="3"/>
      <c r="F226" s="3"/>
      <c r="G226" s="3"/>
      <c r="H226" s="3"/>
    </row>
    <row r="227" spans="1:8" x14ac:dyDescent="0.2">
      <c r="A227" s="10"/>
      <c r="B227" s="27"/>
      <c r="C227" s="28"/>
      <c r="D227" s="6"/>
      <c r="E227" s="6"/>
      <c r="F227" s="6"/>
      <c r="G227" s="28"/>
      <c r="H227" s="6"/>
    </row>
    <row r="228" spans="1:8" x14ac:dyDescent="0.2">
      <c r="A228" s="10"/>
      <c r="D228" s="17"/>
      <c r="G228" s="17"/>
      <c r="H228" s="10"/>
    </row>
    <row r="229" spans="1:8" x14ac:dyDescent="0.2">
      <c r="A229" s="10"/>
      <c r="G229" s="17"/>
      <c r="H229" s="10"/>
    </row>
    <row r="230" spans="1:8" x14ac:dyDescent="0.2">
      <c r="A230" s="10"/>
      <c r="D230" s="17"/>
      <c r="G230" s="17"/>
      <c r="H230" s="10"/>
    </row>
    <row r="231" spans="1:8" s="6" customFormat="1" x14ac:dyDescent="0.2">
      <c r="A231" s="29"/>
      <c r="B231" s="3"/>
      <c r="C231" s="4"/>
      <c r="D231" s="4"/>
      <c r="E231" s="4"/>
      <c r="F231" s="4"/>
      <c r="G231" s="4"/>
      <c r="H231" s="10"/>
    </row>
    <row r="232" spans="1:8" x14ac:dyDescent="0.2">
      <c r="A232" s="10"/>
      <c r="D232" s="17"/>
      <c r="G232" s="17"/>
      <c r="H232" s="10"/>
    </row>
    <row r="233" spans="1:8" x14ac:dyDescent="0.2">
      <c r="A233" s="10"/>
      <c r="D233" s="17"/>
      <c r="G233" s="17"/>
      <c r="H233" s="10"/>
    </row>
    <row r="234" spans="1:8" x14ac:dyDescent="0.2">
      <c r="A234" s="10"/>
      <c r="D234" s="17"/>
      <c r="H234" s="10"/>
    </row>
    <row r="235" spans="1:8" x14ac:dyDescent="0.2">
      <c r="A235" s="10"/>
      <c r="D235" s="17"/>
      <c r="G235" s="17"/>
      <c r="H235" s="17"/>
    </row>
    <row r="236" spans="1:8" x14ac:dyDescent="0.2">
      <c r="A236" s="10"/>
      <c r="G236" s="17"/>
      <c r="H236" s="10"/>
    </row>
    <row r="237" spans="1:8" x14ac:dyDescent="0.2">
      <c r="A237" s="10"/>
      <c r="H237" s="10"/>
    </row>
    <row r="238" spans="1:8" x14ac:dyDescent="0.2">
      <c r="A238" s="10"/>
    </row>
    <row r="239" spans="1:8" x14ac:dyDescent="0.2">
      <c r="A239" s="10"/>
      <c r="G239" s="22"/>
    </row>
    <row r="240" spans="1:8" x14ac:dyDescent="0.2">
      <c r="A240" s="10"/>
    </row>
    <row r="241" spans="1:8" x14ac:dyDescent="0.2">
      <c r="A241" s="10"/>
    </row>
    <row r="244" spans="1:8" x14ac:dyDescent="0.2">
      <c r="B244" s="30"/>
      <c r="C244" s="6"/>
      <c r="D244" s="6"/>
      <c r="E244" s="30"/>
      <c r="F244" s="30"/>
    </row>
    <row r="245" spans="1:8" ht="15.75" x14ac:dyDescent="0.25">
      <c r="A245" s="1"/>
    </row>
    <row r="247" spans="1:8" x14ac:dyDescent="0.2">
      <c r="G247" s="17"/>
      <c r="H247" s="22"/>
    </row>
    <row r="248" spans="1:8" ht="15.75" x14ac:dyDescent="0.25">
      <c r="A248" s="1"/>
      <c r="G248" s="17"/>
      <c r="H248" s="10"/>
    </row>
    <row r="249" spans="1:8" x14ac:dyDescent="0.2">
      <c r="D249" s="17"/>
      <c r="G249" s="17"/>
      <c r="H249" s="10"/>
    </row>
    <row r="250" spans="1:8" x14ac:dyDescent="0.2">
      <c r="C250" s="3"/>
      <c r="D250" s="3"/>
      <c r="E250" s="3"/>
      <c r="F250" s="3"/>
      <c r="G250" s="3"/>
      <c r="H250" s="3"/>
    </row>
    <row r="251" spans="1:8" x14ac:dyDescent="0.2">
      <c r="A251" s="10"/>
      <c r="B251" s="30"/>
      <c r="C251" s="6"/>
      <c r="D251" s="6"/>
      <c r="E251" s="6"/>
      <c r="F251" s="6"/>
      <c r="G251" s="6"/>
      <c r="H251" s="6"/>
    </row>
    <row r="252" spans="1:8" x14ac:dyDescent="0.2">
      <c r="A252" s="10"/>
      <c r="B252" s="13"/>
      <c r="C252" s="17"/>
      <c r="G252" s="17"/>
    </row>
    <row r="253" spans="1:8" x14ac:dyDescent="0.2">
      <c r="A253" s="10"/>
      <c r="H253" s="10"/>
    </row>
    <row r="254" spans="1:8" x14ac:dyDescent="0.2">
      <c r="A254" s="10"/>
      <c r="H254" s="10"/>
    </row>
    <row r="255" spans="1:8" s="6" customFormat="1" x14ac:dyDescent="0.2">
      <c r="A255" s="29"/>
      <c r="B255" s="3"/>
      <c r="C255" s="4"/>
      <c r="D255" s="4"/>
      <c r="E255" s="4"/>
      <c r="F255" s="4"/>
      <c r="G255" s="4"/>
      <c r="H255" s="10"/>
    </row>
    <row r="256" spans="1:8" x14ac:dyDescent="0.2">
      <c r="A256" s="10"/>
      <c r="H256" s="10"/>
    </row>
    <row r="257" spans="1:8" ht="15" customHeight="1" x14ac:dyDescent="0.2">
      <c r="A257" s="10"/>
      <c r="H257" s="10"/>
    </row>
    <row r="258" spans="1:8" ht="15" customHeight="1" x14ac:dyDescent="0.2">
      <c r="A258" s="10"/>
      <c r="H258" s="10"/>
    </row>
    <row r="259" spans="1:8" ht="15" customHeight="1" x14ac:dyDescent="0.2">
      <c r="A259" s="10"/>
    </row>
    <row r="260" spans="1:8" ht="15" customHeight="1" x14ac:dyDescent="0.2">
      <c r="A260" s="10"/>
      <c r="H260" s="10"/>
    </row>
    <row r="261" spans="1:8" ht="15" customHeight="1" x14ac:dyDescent="0.2">
      <c r="A261" s="10"/>
      <c r="H261" s="10"/>
    </row>
    <row r="262" spans="1:8" ht="15" customHeight="1" x14ac:dyDescent="0.2">
      <c r="A262" s="10"/>
      <c r="H262" s="10"/>
    </row>
    <row r="263" spans="1:8" ht="15" customHeight="1" x14ac:dyDescent="0.25">
      <c r="A263" s="10"/>
      <c r="B263" s="1"/>
      <c r="C263" s="2"/>
      <c r="D263" s="2"/>
      <c r="E263" s="2"/>
      <c r="F263" s="2"/>
      <c r="G263" s="2"/>
      <c r="H263" s="2"/>
    </row>
    <row r="264" spans="1:8" ht="15" customHeight="1" x14ac:dyDescent="0.2">
      <c r="A264" s="10"/>
    </row>
    <row r="265" spans="1:8" ht="15" customHeight="1" x14ac:dyDescent="0.2">
      <c r="A265" s="10"/>
    </row>
    <row r="266" spans="1:8" ht="15" customHeight="1" x14ac:dyDescent="0.2">
      <c r="A266" s="10"/>
    </row>
    <row r="269" spans="1:8" x14ac:dyDescent="0.2">
      <c r="A269" s="10"/>
      <c r="D269" s="22"/>
      <c r="E269" s="10"/>
      <c r="F269" s="10"/>
      <c r="H269" s="22"/>
    </row>
    <row r="270" spans="1:8" x14ac:dyDescent="0.2">
      <c r="B270" s="10"/>
      <c r="E270" s="22"/>
      <c r="F270" s="22"/>
      <c r="H270" s="22"/>
    </row>
    <row r="271" spans="1:8" x14ac:dyDescent="0.2">
      <c r="H271" s="22"/>
    </row>
    <row r="272" spans="1:8" x14ac:dyDescent="0.2">
      <c r="A272" s="10"/>
      <c r="H272" s="10"/>
    </row>
    <row r="273" spans="1:8" x14ac:dyDescent="0.2">
      <c r="A273" s="10"/>
      <c r="H273" s="10"/>
    </row>
    <row r="274" spans="1:8" x14ac:dyDescent="0.2">
      <c r="A274" s="10"/>
      <c r="H274" s="10"/>
    </row>
    <row r="275" spans="1:8" x14ac:dyDescent="0.2">
      <c r="A275" s="10"/>
      <c r="H275" s="10"/>
    </row>
    <row r="276" spans="1:8" x14ac:dyDescent="0.2">
      <c r="A276" s="10"/>
      <c r="H276" s="10"/>
    </row>
    <row r="277" spans="1:8" x14ac:dyDescent="0.2">
      <c r="A277" s="10"/>
      <c r="H277" s="10"/>
    </row>
    <row r="278" spans="1:8" x14ac:dyDescent="0.2">
      <c r="A278" s="10"/>
      <c r="H278" s="10"/>
    </row>
    <row r="279" spans="1:8" x14ac:dyDescent="0.2">
      <c r="A279" s="10"/>
      <c r="H279" s="10"/>
    </row>
    <row r="280" spans="1:8" x14ac:dyDescent="0.2">
      <c r="A280" s="10"/>
      <c r="H280" s="10"/>
    </row>
    <row r="281" spans="1:8" x14ac:dyDescent="0.2">
      <c r="A281" s="10"/>
      <c r="H281" s="10"/>
    </row>
    <row r="282" spans="1:8" x14ac:dyDescent="0.2">
      <c r="A282" s="10"/>
      <c r="H282" s="10"/>
    </row>
    <row r="283" spans="1:8" x14ac:dyDescent="0.2">
      <c r="A283" s="10"/>
      <c r="H283" s="10"/>
    </row>
    <row r="284" spans="1:8" x14ac:dyDescent="0.2">
      <c r="A284" s="10"/>
      <c r="H284" s="10"/>
    </row>
    <row r="285" spans="1:8" x14ac:dyDescent="0.2">
      <c r="A285" s="10"/>
    </row>
    <row r="286" spans="1:8" x14ac:dyDescent="0.2">
      <c r="A286" s="10"/>
      <c r="H286" s="10"/>
    </row>
    <row r="287" spans="1:8" x14ac:dyDescent="0.2">
      <c r="A287" s="10"/>
      <c r="H287" s="10"/>
    </row>
    <row r="288" spans="1:8" x14ac:dyDescent="0.2">
      <c r="A288" s="10"/>
      <c r="H288" s="10"/>
    </row>
    <row r="289" spans="1:8" ht="15.75" x14ac:dyDescent="0.25">
      <c r="A289" s="10"/>
      <c r="B289" s="1"/>
      <c r="C289" s="2"/>
      <c r="D289" s="2"/>
      <c r="E289" s="2"/>
      <c r="F289" s="2"/>
      <c r="G289" s="2"/>
      <c r="H289" s="2"/>
    </row>
    <row r="290" spans="1:8" x14ac:dyDescent="0.2">
      <c r="A290" s="10"/>
    </row>
    <row r="291" spans="1:8" x14ac:dyDescent="0.2">
      <c r="A291" s="10"/>
    </row>
    <row r="292" spans="1:8" x14ac:dyDescent="0.2">
      <c r="A292" s="10"/>
    </row>
    <row r="295" spans="1:8" x14ac:dyDescent="0.2">
      <c r="A295" s="10"/>
    </row>
  </sheetData>
  <mergeCells count="3">
    <mergeCell ref="A151:H151"/>
    <mergeCell ref="A152:H152"/>
    <mergeCell ref="A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Trajanoski</dc:creator>
  <cp:lastModifiedBy>Danijela Fuštin</cp:lastModifiedBy>
  <dcterms:created xsi:type="dcterms:W3CDTF">2024-04-25T10:13:26Z</dcterms:created>
  <dcterms:modified xsi:type="dcterms:W3CDTF">2024-06-26T10:00:11Z</dcterms:modified>
</cp:coreProperties>
</file>